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9600" tabRatio="751" firstSheet="1" activeTab="18"/>
  </bookViews>
  <sheets>
    <sheet name="стр.1ФХД" sheetId="1" state="hidden" r:id="rId1"/>
    <sheet name="на 01.01.2021" sheetId="2" r:id="rId2"/>
    <sheet name="на 01.01.2020" sheetId="3" r:id="rId3"/>
    <sheet name="таб.2 ФХД" sheetId="4" r:id="rId4"/>
    <sheet name="табл.2.1 фхд" sheetId="5" r:id="rId5"/>
    <sheet name="1" sheetId="6" r:id="rId6"/>
    <sheet name="1.1" sheetId="7" r:id="rId7"/>
    <sheet name="1.3" sheetId="8" r:id="rId8"/>
    <sheet name="1.5." sheetId="9" r:id="rId9"/>
    <sheet name="1.6" sheetId="10" r:id="rId10"/>
    <sheet name="2" sheetId="11" r:id="rId11"/>
    <sheet name="4" sheetId="12" r:id="rId12"/>
    <sheet name="4 (2)" sheetId="13" state="hidden" r:id="rId13"/>
    <sheet name="6" sheetId="14" r:id="rId14"/>
    <sheet name="321" sheetId="15" r:id="rId15"/>
    <sheet name="7" sheetId="16" r:id="rId16"/>
    <sheet name="7.2." sheetId="17" r:id="rId17"/>
    <sheet name="7.4." sheetId="18" r:id="rId18"/>
    <sheet name="7.6." sheetId="19" r:id="rId19"/>
    <sheet name="7.8. (2)" sheetId="20" state="hidden" r:id="rId20"/>
    <sheet name="7.8. (3)" sheetId="21" r:id="rId21"/>
    <sheet name="7.8." sheetId="22" r:id="rId22"/>
    <sheet name="7.9." sheetId="23" state="hidden" r:id="rId23"/>
    <sheet name="7.10." sheetId="24" r:id="rId24"/>
    <sheet name="8" sheetId="25" r:id="rId25"/>
    <sheet name="8.1." sheetId="26" r:id="rId26"/>
    <sheet name="10" sheetId="27" r:id="rId27"/>
    <sheet name="7.12." sheetId="28" r:id="rId28"/>
    <sheet name="7.17" sheetId="29" r:id="rId29"/>
    <sheet name="11" sheetId="30" r:id="rId30"/>
  </sheets>
  <externalReferences>
    <externalReference r:id="rId33"/>
  </externalReferences>
  <definedNames>
    <definedName name="sub_100831" localSheetId="4">'табл.2.1 фхд'!$B$15</definedName>
    <definedName name="sub_100832" localSheetId="4">'табл.2.1 фхд'!$B$18</definedName>
    <definedName name="sub_100833" localSheetId="4">'табл.2.1 фхд'!$B$19</definedName>
    <definedName name="sub_100834" localSheetId="4">'табл.2.1 фхд'!$A$14</definedName>
    <definedName name="_xlnm.Print_Titles" localSheetId="21">'7.8.'!$15:$17</definedName>
    <definedName name="_xlnm.Print_Titles" localSheetId="19">'7.8. (2)'!$15:$17</definedName>
    <definedName name="_xlnm.Print_Titles" localSheetId="20">'7.8. (3)'!$15:$17</definedName>
    <definedName name="_xlnm.Print_Titles" localSheetId="22">'7.9.'!$15:$17</definedName>
    <definedName name="_xlnm.Print_Titles" localSheetId="3">'таб.2 ФХД'!$7:$11</definedName>
    <definedName name="_xlnm.Print_Area" localSheetId="5">'1'!$A$1:$M$33</definedName>
    <definedName name="_xlnm.Print_Area" localSheetId="8">'1.5.'!$A$1:$M$28</definedName>
    <definedName name="_xlnm.Print_Area" localSheetId="9">'1.6'!$A$1:$M$33</definedName>
    <definedName name="_xlnm.Print_Area" localSheetId="29">'11'!$A$1:$E$29</definedName>
    <definedName name="_xlnm.Print_Area" localSheetId="27">'7.12.'!$A$1:$O$40</definedName>
    <definedName name="_xlnm.Print_Area" localSheetId="24">'8'!$A$2:$I$27</definedName>
    <definedName name="_xlnm.Print_Area" localSheetId="2">'на 01.01.2020'!$A$1:$L$50</definedName>
    <definedName name="_xlnm.Print_Area" localSheetId="1">'на 01.01.2021'!$A$1:$I$51</definedName>
    <definedName name="_xlnm.Print_Area" localSheetId="3">'таб.2 ФХД'!$A$1:$I$51</definedName>
  </definedNames>
  <calcPr fullCalcOnLoad="1"/>
</workbook>
</file>

<file path=xl/sharedStrings.xml><?xml version="1.0" encoding="utf-8"?>
<sst xmlns="http://schemas.openxmlformats.org/spreadsheetml/2006/main" count="2084" uniqueCount="586">
  <si>
    <t xml:space="preserve">на год (руб.) </t>
  </si>
  <si>
    <t xml:space="preserve">сумма (руб.) </t>
  </si>
  <si>
    <t>стоимость за 1 ед-цу, руб.</t>
  </si>
  <si>
    <t>Код</t>
  </si>
  <si>
    <t>всего</t>
  </si>
  <si>
    <t>Всего</t>
  </si>
  <si>
    <t>(подпись)</t>
  </si>
  <si>
    <t>(расшифровка подписи)</t>
  </si>
  <si>
    <t>Вывоз мусора</t>
  </si>
  <si>
    <t>225</t>
  </si>
  <si>
    <t>11.07.11</t>
  </si>
  <si>
    <t>Стирка белья</t>
  </si>
  <si>
    <t>11.07.12</t>
  </si>
  <si>
    <t>11.07.13</t>
  </si>
  <si>
    <t>11.07.19</t>
  </si>
  <si>
    <t>11.10.30</t>
  </si>
  <si>
    <t>226</t>
  </si>
  <si>
    <t>114.00.00</t>
  </si>
  <si>
    <t>11.10.40</t>
  </si>
  <si>
    <t>124.00.00</t>
  </si>
  <si>
    <t>149.00.00</t>
  </si>
  <si>
    <t>999.00.00</t>
  </si>
  <si>
    <t>Исполнитель</t>
  </si>
  <si>
    <t>Мероприятие</t>
  </si>
  <si>
    <t>в том числе</t>
  </si>
  <si>
    <t>х</t>
  </si>
  <si>
    <t>Наименование</t>
  </si>
  <si>
    <t>Общая потребность</t>
  </si>
  <si>
    <t>Имеется в наличии</t>
  </si>
  <si>
    <t>Планируется приобрести</t>
  </si>
  <si>
    <t>истекает срок эксплуатации</t>
  </si>
  <si>
    <t>количество</t>
  </si>
  <si>
    <t>Теплоэнергия</t>
  </si>
  <si>
    <t>Горячее водоснабжение</t>
  </si>
  <si>
    <t>Холодное водоснабжение</t>
  </si>
  <si>
    <t>Канализирование</t>
  </si>
  <si>
    <t>Расчет расходов на услуги связи</t>
  </si>
  <si>
    <t>Показатели</t>
  </si>
  <si>
    <t>Основной телефон, факс</t>
  </si>
  <si>
    <t>Телефон параллельно-спаренный у одного абонента</t>
  </si>
  <si>
    <t>Телефон параллельно-спаренный у разных абонентов</t>
  </si>
  <si>
    <t>Абонентская плата за радиоточки</t>
  </si>
  <si>
    <t>коли                         чество (ед)</t>
  </si>
  <si>
    <t>сумма</t>
  </si>
  <si>
    <t>Междугородняя проводная связь</t>
  </si>
  <si>
    <t>Приобретение почтовых марок, конвертов</t>
  </si>
  <si>
    <t>Установка телефонов</t>
  </si>
  <si>
    <t>ВСЕГО</t>
  </si>
  <si>
    <t>в месяц  (руб)</t>
  </si>
  <si>
    <t>тариф в месяц на 1 ед-цу (руб.)</t>
  </si>
  <si>
    <t>Повременная плата</t>
  </si>
  <si>
    <t>количество минут в среднем на 1 телефон в месяц</t>
  </si>
  <si>
    <t>количество минут на общее количество телефонов в месяц</t>
  </si>
  <si>
    <t>количество минут в год</t>
  </si>
  <si>
    <t>тариф за 1 минуту (руб.)</t>
  </si>
  <si>
    <t>ИТОГО</t>
  </si>
  <si>
    <t>______________</t>
  </si>
  <si>
    <t>№ п/п</t>
  </si>
  <si>
    <t>Наименование расходов</t>
  </si>
  <si>
    <t>Порядок расчетов</t>
  </si>
  <si>
    <t>объем услуг, работ</t>
  </si>
  <si>
    <t>тариф/стоимость единицы объема услуг, работ (руб.)</t>
  </si>
  <si>
    <t>стоимость услуг, работ за период (руб.)</t>
  </si>
  <si>
    <t>период  (ежемесячно, ежеквартально, единовременно, др.)</t>
  </si>
  <si>
    <t>единица измерения</t>
  </si>
  <si>
    <t>Прочие услуги, в том числе по видам услуг:</t>
  </si>
  <si>
    <t>СубКЭСР</t>
  </si>
  <si>
    <t>Расчет расходов на прочие услуги</t>
  </si>
  <si>
    <t>Расчет расходов на оплату услуг по содержанию помещений</t>
  </si>
  <si>
    <t>Расчет расходов на приобретение основных средств</t>
  </si>
  <si>
    <t>КОСГУ</t>
  </si>
  <si>
    <t>Плата за соединение с сотовыми телефонами</t>
  </si>
  <si>
    <r>
      <t>за</t>
    </r>
    <r>
      <rPr>
        <b/>
        <sz val="10"/>
        <rFont val="Times New Roman"/>
        <family val="1"/>
      </rPr>
      <t xml:space="preserve"> объем</t>
    </r>
    <r>
      <rPr>
        <sz val="10"/>
        <rFont val="Times New Roman"/>
        <family val="1"/>
      </rPr>
      <t xml:space="preserve"> предоставляемых услуг, выполняемых работ</t>
    </r>
  </si>
  <si>
    <r>
      <t>за</t>
    </r>
    <r>
      <rPr>
        <b/>
        <sz val="10"/>
        <rFont val="Times New Roman"/>
        <family val="1"/>
      </rPr>
      <t xml:space="preserve"> период</t>
    </r>
    <r>
      <rPr>
        <sz val="10"/>
        <rFont val="Times New Roman"/>
        <family val="1"/>
      </rPr>
      <t xml:space="preserve"> предоставления услуг, выполнения работ</t>
    </r>
  </si>
  <si>
    <r>
      <t xml:space="preserve">за </t>
    </r>
    <r>
      <rPr>
        <b/>
        <sz val="10"/>
        <rFont val="Times New Roman"/>
        <family val="1"/>
      </rPr>
      <t>период</t>
    </r>
    <r>
      <rPr>
        <sz val="10"/>
        <rFont val="Times New Roman"/>
        <family val="1"/>
      </rPr>
      <t xml:space="preserve"> предоставления услуг</t>
    </r>
  </si>
  <si>
    <t>Единицы измерения</t>
  </si>
  <si>
    <t>Тариф, руб.</t>
  </si>
  <si>
    <t>Прочие услуги, в том числе:*</t>
  </si>
  <si>
    <t>* расшифровать</t>
  </si>
  <si>
    <t>Абонплата*</t>
  </si>
  <si>
    <t>* в случае если, договор на услуги телефонной связи заключен с несколькими операторами, расчет составляется в разрезе операторов связи</t>
  </si>
  <si>
    <t>Тип средств</t>
  </si>
  <si>
    <t>обучение мерам пожарной безопасности</t>
  </si>
  <si>
    <t>аттестация рабочих мест</t>
  </si>
  <si>
    <t>полиграфические работы</t>
  </si>
  <si>
    <t>демеркуризация люминисцентных ламп</t>
  </si>
  <si>
    <t>прочие аналогичные расходы, в том числе:</t>
  </si>
  <si>
    <t>Наименование поставщика                   (№, дата договора)</t>
  </si>
  <si>
    <t xml:space="preserve"> Месячный фонд оплаты</t>
  </si>
  <si>
    <t>выплаты компенсационного характера</t>
  </si>
  <si>
    <t>ИТОГО месячный фонд</t>
  </si>
  <si>
    <t xml:space="preserve"> ВСЕГО месячный фонд</t>
  </si>
  <si>
    <t>за работу в ночное время, выходные и праздничные дни</t>
  </si>
  <si>
    <t>за специфику работы</t>
  </si>
  <si>
    <t>за работу с вредными условиями труда</t>
  </si>
  <si>
    <t>руб.</t>
  </si>
  <si>
    <t>Стоимость, руб.</t>
  </si>
  <si>
    <t>Итого</t>
  </si>
  <si>
    <t>Утверждено</t>
  </si>
  <si>
    <t>Утверждено, руб.</t>
  </si>
  <si>
    <t>РАСЧЕТ</t>
  </si>
  <si>
    <t>Руководитель планово - финансовой службы (главный бухгалтер)</t>
  </si>
  <si>
    <t>Приложение № 8</t>
  </si>
  <si>
    <t>Приложение № 6</t>
  </si>
  <si>
    <t>Приложение № 5</t>
  </si>
  <si>
    <t>Приложение № 4</t>
  </si>
  <si>
    <t>должности согласно штатного расписания</t>
  </si>
  <si>
    <t>количество штатных единиц</t>
  </si>
  <si>
    <t>Оплата текущего ремонта зданий и сооружений*</t>
  </si>
  <si>
    <t>119.00.00</t>
  </si>
  <si>
    <t>106.00.00</t>
  </si>
  <si>
    <t>Медицинские осмотры и обследования</t>
  </si>
  <si>
    <t>123.00.00</t>
  </si>
  <si>
    <t>209.00.00</t>
  </si>
  <si>
    <t>Тревожная кнопка</t>
  </si>
  <si>
    <t xml:space="preserve"> образования город Краснодар</t>
  </si>
  <si>
    <t xml:space="preserve"> администрации муниципального</t>
  </si>
  <si>
    <t>Сумма (исчислено), руб.</t>
  </si>
  <si>
    <t>Утверждено, руб</t>
  </si>
  <si>
    <t>ВСЕГО (исчислено), руб</t>
  </si>
  <si>
    <t>Сумма (исчислено), руб</t>
  </si>
  <si>
    <t>Расходы на год (исчислено) руб</t>
  </si>
  <si>
    <t>Расходы на год исчислено, (руб.)</t>
  </si>
  <si>
    <t>сумма (исчислено), руб.</t>
  </si>
  <si>
    <t>Расходы на приобретение и обслуживание (обновление) программных продуктов (в том числе споравочно-информационных баз данных), в том числе:*</t>
  </si>
  <si>
    <t>Ставка налога %</t>
  </si>
  <si>
    <t>Расчет расходов на уплату налога на имущество</t>
  </si>
  <si>
    <t>Расчет расходов на уплату платы за негативное воздействие на окружающую среду</t>
  </si>
  <si>
    <t>в соответствии с постановлениями администрации муниципального образования город Краснодар</t>
  </si>
  <si>
    <t xml:space="preserve">от 25.03. 2014  N 1732 "О денежной выплате для дополнительного стимулирования </t>
  </si>
  <si>
    <t>программы дошкольного образования, находящихся в ведении департамента образования администрации муниципального образования город Краснодар</t>
  </si>
  <si>
    <t xml:space="preserve">отдельных категорий работников муниципальных образовательных организаций, находящихся в ведении департамента образования администрации   муниципального образования город Краснодар" и от 25.03. 2014 N 1723 "О доплатах педагогическим работникам муниципальных образовательных организаций, реализующих образовательные </t>
  </si>
  <si>
    <t xml:space="preserve">к приказу департамента образования </t>
  </si>
  <si>
    <t>от______________№__________</t>
  </si>
  <si>
    <t>плановое среднегодовое количество обучающихся</t>
  </si>
  <si>
    <t>Единица измерения</t>
  </si>
  <si>
    <t xml:space="preserve">Расчет расходов на дополнительные меры социальной поддержки </t>
  </si>
  <si>
    <t>Частичная оплата стоимости питания обучающихся по очной форме обучения</t>
  </si>
  <si>
    <t>1.</t>
  </si>
  <si>
    <t>2.</t>
  </si>
  <si>
    <t>3.</t>
  </si>
  <si>
    <t>4.</t>
  </si>
  <si>
    <t>Обеспечение бесплатным двухразовым питанием учащихся с ограниченными возможностями здоровья, обучающихся по очной форме обучения</t>
  </si>
  <si>
    <t>Частичная оплата стоимости питания детей из малоимущих семей, обучающихся по очной форме обучения</t>
  </si>
  <si>
    <t>Обеспечение молоком обучающихся по очной форме обучения</t>
  </si>
  <si>
    <t xml:space="preserve">Среднегодовое количество дней посещения на одного обучающегося за последние 3 года
</t>
  </si>
  <si>
    <t>в том числе:</t>
  </si>
  <si>
    <t>(наименование муниципального  учреждения)</t>
  </si>
  <si>
    <t>Расчет затрат на коммунальные услуги</t>
  </si>
  <si>
    <t>размер надбавки в месяц, руб.</t>
  </si>
  <si>
    <t xml:space="preserve">Объём субсидии на выполнение муниципального задания </t>
  </si>
  <si>
    <t>Фонд оплаты труда</t>
  </si>
  <si>
    <t xml:space="preserve">Доля фонда оплаты труда в объёме субсидии </t>
  </si>
  <si>
    <t>Фонд оплаты труда с начислениями</t>
  </si>
  <si>
    <t>УТВЕРЖДАЮ</t>
  </si>
  <si>
    <t>(должность лица, утверждающего документ)</t>
  </si>
  <si>
    <t>«______» ____________________ 20 _____ г.</t>
  </si>
  <si>
    <t>ПЛАН</t>
  </si>
  <si>
    <t xml:space="preserve">финансово-хозяйственной деятельности </t>
  </si>
  <si>
    <t>на 20 ___ год</t>
  </si>
  <si>
    <t>на</t>
  </si>
  <si>
    <t>«</t>
  </si>
  <si>
    <t>»</t>
  </si>
  <si>
    <t>г.</t>
  </si>
  <si>
    <t>Коды</t>
  </si>
  <si>
    <t>Форма по ОКУД</t>
  </si>
  <si>
    <t>Наименование учреждения:</t>
  </si>
  <si>
    <t xml:space="preserve">Наименование органа, в ведении </t>
  </si>
  <si>
    <t>по ОКПО</t>
  </si>
  <si>
    <t>которого находится учреждение:</t>
  </si>
  <si>
    <t>Адрес фактического местонахождения учреждения:</t>
  </si>
  <si>
    <t>Глава по БК</t>
  </si>
  <si>
    <t>Идентификационный номер налогоплательщика (ИНН):</t>
  </si>
  <si>
    <t>по ОКАТО</t>
  </si>
  <si>
    <t>по ОКЕИ</t>
  </si>
  <si>
    <t>Код причины постановки на учёт (КПП):</t>
  </si>
  <si>
    <t>по ОКВ</t>
  </si>
  <si>
    <t>Единица измерения: рубли</t>
  </si>
  <si>
    <t>1. Цели деятельности муниципального учреждения в соответствии с федеральными законами, иными нормативными и муниципальными правовыми актами и уставом муниципального учреждения:                          .</t>
  </si>
  <si>
    <t>2. Виды деятельности муниципального учреждения, относящиеся к его основным видам деятельности в соответствии с уставом муниципального учреждения: ________________________________________________________ .</t>
  </si>
  <si>
    <t>3. Перечень услуг, относящихся в соответствии с уставом к основным видам деятельности муниципального учреждения, предоставление которых для физических и юридических лиц осуществляется, в том числе, за плату: _______ ___________________________________________________________________ .</t>
  </si>
  <si>
    <t>4. Сведения о муниципальном имуществе, находящемся на праве оперативного управления:</t>
  </si>
  <si>
    <t>Наименование показателя</t>
  </si>
  <si>
    <t>Балансовая стоимость имущества, тыс. руб.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</si>
  <si>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</si>
  <si>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приобретённого муниципальным учреждением за счёт выделенных собственником имущества муниципального учреждения средств</t>
  </si>
  <si>
    <t>приобретённого муниципальным учреждением за счёт средств, полученных от приносящей доход деятельности</t>
  </si>
  <si>
    <t>Недвижимое имущество</t>
  </si>
  <si>
    <t>Движимое имущество, всего</t>
  </si>
  <si>
    <t>в том числе, особо ценное движимое имущество</t>
  </si>
  <si>
    <t>Таблица 2</t>
  </si>
  <si>
    <t xml:space="preserve">Показатели по поступлениям и выплатам муниципального учреждения </t>
  </si>
  <si>
    <t>Код стро-ки</t>
  </si>
  <si>
    <t>Код по бюджетной классификации Российской Федерации</t>
  </si>
  <si>
    <t>Объём финансового обеспечения, руб.</t>
  </si>
  <si>
    <t>(с точностью до двух знаков после запятой)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</si>
  <si>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</si>
  <si>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  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</si>
  <si>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</si>
  <si>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</si>
  <si>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</si>
  <si>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</si>
  <si>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</si>
  <si>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</si>
  <si>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</si>
  <si>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</si>
  <si>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</si>
  <si>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</si>
  <si>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</si>
  <si>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</t>
  </si>
  <si>
    <t>социальные и иные выплаты населению, всего:</t>
  </si>
  <si>
    <t>уплата налогов, сборов и иных платежей, всего: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</si>
  <si>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</si>
  <si>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</si>
  <si>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</si>
  <si>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 xml:space="preserve">из них: 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</si>
  <si>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</si>
  <si>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</si>
  <si>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</si>
  <si>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</si>
  <si>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</si>
  <si>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</si>
  <si>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</si>
  <si>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Заместитель по финансово-экономической работе</t>
  </si>
  <si>
    <t>(телефон)</t>
  </si>
  <si>
    <r>
      <t>«_____»___________ 20___г.</t>
    </r>
    <r>
      <rPr>
        <sz val="14"/>
        <color indexed="8"/>
        <rFont val="Times New Roman"/>
        <family val="1"/>
      </rPr>
      <t>»</t>
    </r>
  </si>
  <si>
    <t xml:space="preserve"> начисления на выплаты по оплате труда</t>
  </si>
  <si>
    <t>село, тренера</t>
  </si>
  <si>
    <t>безвозмездные перечисления организациям</t>
  </si>
  <si>
    <t>питание сош</t>
  </si>
  <si>
    <t>безвозмездные поступления  от наднациональных организаций, правительств иностранных государств, международных финансовых организаций</t>
  </si>
  <si>
    <t>из них гранты</t>
  </si>
  <si>
    <t>в том числе: доходы от собственности</t>
  </si>
  <si>
    <t>иные выплаты</t>
  </si>
  <si>
    <t>гранты</t>
  </si>
  <si>
    <t xml:space="preserve">из них оплата труда </t>
  </si>
  <si>
    <t xml:space="preserve">из них: пособия, компенсации и иные социальные выплаты гражданам, кроме публичных нормативных обязательств </t>
  </si>
  <si>
    <t>из них: уплата налога на имущество организаций и земельного налога</t>
  </si>
  <si>
    <t>из них: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</si>
  <si>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из них: закупка товаров, работ, услуг в целях капитального ремонта государственного (муниципального) имущества</t>
  </si>
  <si>
    <t>ежемесячные компенсационные выплаты работникам, находящимся в отпуске по уходу за ребенком</t>
  </si>
  <si>
    <t>приобретение товаров, работ, услуг в пользу граждан в целях их социального обеспечения</t>
  </si>
  <si>
    <t>уплата прочих налогов, сборов</t>
  </si>
  <si>
    <t>уплата иных платежей</t>
  </si>
  <si>
    <t>прочая закупка товаров, работ и услуг для обеспечения государственных (муниципальных) нужд</t>
  </si>
  <si>
    <t>Средства местного бюджета</t>
  </si>
  <si>
    <t>Средства краевого бюджета</t>
  </si>
  <si>
    <t>к письму департамента образования</t>
  </si>
  <si>
    <t>от __________  №  __________</t>
  </si>
  <si>
    <t>Расчет ежемесячных компенсационных выплат работникам, находящимся в отпуске по уходу за ребенком от 1,5 до 3-х лет</t>
  </si>
  <si>
    <t>кол-во чел, получающих выплату полных 12 мес.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</si>
  <si>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</si>
  <si>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</si>
  <si>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</si>
  <si>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</si>
  <si>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</si>
  <si>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</si>
  <si>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</si>
  <si>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</si>
  <si>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</si>
  <si>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</si>
  <si>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 на год</t>
  </si>
  <si>
    <t>январь</t>
  </si>
  <si>
    <t>кол-во чел, оплата которым прекращается в текущем году в месяце</t>
  </si>
  <si>
    <t>Доплаты педагогическим работникам</t>
  </si>
  <si>
    <t>7.</t>
  </si>
  <si>
    <t>Осуществление отдельных государственных полномочий по обеспечению льготным питанием учащихся  из многодетных семей в муниципальных общеобразовательных организациях</t>
  </si>
  <si>
    <t>Код вида расходов</t>
  </si>
  <si>
    <t>Код видов расходов</t>
  </si>
  <si>
    <t>командировки и служебные разъезды</t>
  </si>
  <si>
    <t xml:space="preserve">Лицензированная охрана </t>
  </si>
  <si>
    <t>Источник финансирования</t>
  </si>
  <si>
    <t>Х</t>
  </si>
  <si>
    <t xml:space="preserve">Прочее содержание помещений, зданий, дворов и иного имущества*, в том числе </t>
  </si>
  <si>
    <t>Валка, обрезка деревьев</t>
  </si>
  <si>
    <t>Приложение № 1</t>
  </si>
  <si>
    <t>Приложение № 1.1</t>
  </si>
  <si>
    <t xml:space="preserve">Код видов расходов  111 </t>
  </si>
  <si>
    <t xml:space="preserve">Сумма  в год, руб. </t>
  </si>
  <si>
    <t>Приложение № 1.3</t>
  </si>
  <si>
    <t>Субсидии на иные цели</t>
  </si>
  <si>
    <t>Приложение № 2</t>
  </si>
  <si>
    <t>Субсидия на финансовое обеспечение выполнения муниципального задания</t>
  </si>
  <si>
    <t>Расчет страховых взносов на обязательное страхование в Пенсионный фонд Российской Федерации, в Фонд социального страхования РФ, 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</si>
  <si>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</si>
  <si>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 руб.</t>
  </si>
  <si>
    <t>Размер бызы для начисления страховых взносов, руб.</t>
  </si>
  <si>
    <t>Страховые взносы в Пенсионный Фонд Российской Федерации, всего</t>
  </si>
  <si>
    <t>1.1.</t>
  </si>
  <si>
    <t>в том числе 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</si>
  <si>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</si>
  <si>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</si>
  <si>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</si>
  <si>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</si>
  <si>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</si>
  <si>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</si>
  <si>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</si>
  <si>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</si>
  <si>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</si>
  <si>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</si>
  <si>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</si>
  <si>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Сводный расчет прочих расходов на закупку товаров, работ, услуг</t>
  </si>
  <si>
    <t>тариф/стоимость объема услуг, работ (руб.)</t>
  </si>
  <si>
    <t xml:space="preserve"> Всего в месяц , руб.</t>
  </si>
  <si>
    <t>Сумма всего на год, руб.</t>
  </si>
  <si>
    <t>в том числе: обязательное страхование на случай временной нетрудоспособности и в связи с материнством по ставке 2,9%</t>
  </si>
  <si>
    <t>Прочие расходы</t>
  </si>
  <si>
    <t>Электронная связь (интернет)</t>
  </si>
  <si>
    <t>Мини АТС</t>
  </si>
  <si>
    <t>Среднегодовой объем потребления ТЭР в натуральных единицах за отчетный год</t>
  </si>
  <si>
    <t>Электроэнергия</t>
  </si>
  <si>
    <t>Техническое обслуживание охранной, пожарной сигнализации, систем видеонаблюдения, контроля доступа*, в том числе:</t>
  </si>
  <si>
    <t>ИТОГО:</t>
  </si>
  <si>
    <t>Приложение № 7.2</t>
  </si>
  <si>
    <t>Средства от оказания  услуг на платной основе и иной приносящей доход деятельности</t>
  </si>
  <si>
    <t>АУП</t>
  </si>
  <si>
    <t>педагогичес-кий персонал</t>
  </si>
  <si>
    <r>
      <t xml:space="preserve">Источник финансирования </t>
    </r>
    <r>
      <rPr>
        <u val="single"/>
        <sz val="12"/>
        <rFont val="Times New Roman"/>
        <family val="1"/>
      </rPr>
      <t>__________________________</t>
    </r>
  </si>
  <si>
    <t>Источник финансирования _____________________________________</t>
  </si>
  <si>
    <t>Выплата для дополнительного  стимулирования отдельных категорий работников</t>
  </si>
  <si>
    <t>среднесписо-чная численность работников на конец отчетного года</t>
  </si>
  <si>
    <t>Сумма выплат стимулиру-ющего характера, руб.</t>
  </si>
  <si>
    <t>Сумма выплат компенса-ционного характера, руб.</t>
  </si>
  <si>
    <r>
      <t xml:space="preserve">Источник финансирования </t>
    </r>
    <r>
      <rPr>
        <u val="single"/>
        <sz val="12"/>
        <rFont val="Times New Roman"/>
        <family val="1"/>
      </rPr>
      <t>____________________________</t>
    </r>
  </si>
  <si>
    <t xml:space="preserve">фонда оплаты труда педагогов дополнительного образования за работу с детьми в спортивных клубах и за работу с детьми в вечернее и каникулярное время </t>
  </si>
  <si>
    <t>Коэффи-циент по професси-ональному квалифика-ционному уровню   (ПКУ)</t>
  </si>
  <si>
    <t>Оклад (должност-ной оклад), ставка заработной платы</t>
  </si>
  <si>
    <t>Оклад (должностной оклад), ставка заработной платы в соответствии с ПКУ и компенсацией на обеспечение книгоиздательс-кой продукцией</t>
  </si>
  <si>
    <t>учебно-вспомогате-льный персонала</t>
  </si>
  <si>
    <t>обслужива-ющий персонал</t>
  </si>
  <si>
    <t>Выплаты стимулирующе-го характера</t>
  </si>
  <si>
    <t>Утверждено , руб.</t>
  </si>
  <si>
    <t>Всего на год, руб.</t>
  </si>
  <si>
    <t>Сумма компенса-ции  в месяц, руб</t>
  </si>
  <si>
    <t>(наименование муниципального   учреждения)</t>
  </si>
  <si>
    <t xml:space="preserve">Код вида расходов </t>
  </si>
  <si>
    <t>Приложение № 7</t>
  </si>
  <si>
    <t>Приложение № 7.4</t>
  </si>
  <si>
    <t xml:space="preserve">Код видов расходов </t>
  </si>
  <si>
    <t>Вид расходов</t>
  </si>
  <si>
    <t>Расчет расходов на  капитальный ремонт зданий, помещений</t>
  </si>
  <si>
    <t>Приложение № 7.6</t>
  </si>
  <si>
    <t>Утверждено по источникам финансирования, руб</t>
  </si>
  <si>
    <t>Утверждено по источникам финансирования, руб.</t>
  </si>
  <si>
    <t>Планируемая среднегодовая остаточная стоимость основных средств (руб.)</t>
  </si>
  <si>
    <t>Всего расходов в год (исчислено),  руб.</t>
  </si>
  <si>
    <t>Фактические расходы в отчетном финансовом  году, руб.</t>
  </si>
  <si>
    <t>Приложение № 10</t>
  </si>
  <si>
    <t>Приложение № 7.12</t>
  </si>
  <si>
    <t>Приложение № 11</t>
  </si>
  <si>
    <t>РАСЧЕТ ФОНДА ОПЛАТЫ ТРУДА</t>
  </si>
  <si>
    <t>По источникам финансирования</t>
  </si>
  <si>
    <t>Всего расходов, руб.</t>
  </si>
  <si>
    <t>Приложение № 7.8</t>
  </si>
  <si>
    <t>Учебные расходы, в том числе:</t>
  </si>
  <si>
    <t>Оборудование стоимостью свыше 100 тыс.рублей за единицу всего, в том числе:</t>
  </si>
  <si>
    <t>Источник финансирования _____________________________</t>
  </si>
  <si>
    <r>
      <t xml:space="preserve"> </t>
    </r>
    <r>
      <rPr>
        <sz val="14"/>
        <color indexed="8"/>
        <rFont val="Times New Roman"/>
        <family val="1"/>
      </rPr>
      <t>Таблица 2.1</t>
    </r>
  </si>
  <si>
    <t xml:space="preserve">Показатели выплат по расходам на закупку товаров, работ, услуг муниципального учреждения </t>
  </si>
  <si>
    <t>Код строки</t>
  </si>
  <si>
    <t>Сумма выплат по расходам на закупку товаров, работ и услуг, руб.</t>
  </si>
  <si>
    <t>(с точностью до двух знаков после запятой − 0,00)</t>
  </si>
  <si>
    <t>всего на закупки</t>
  </si>
  <si>
    <t>в соответствии с Федеральным законом от 05.04.2013 № 44-ФЗ «О контрактной системе в сфере закупок товаров, работ, услуг для</t>
  </si>
  <si>
    <t>обеспечения государственных и</t>
  </si>
  <si>
    <t>муниципальных нужд»</t>
  </si>
  <si>
    <t xml:space="preserve">в соответствии с Федеральным законом </t>
  </si>
  <si>
    <t>от 18.07.2011 № 223-ФЗ «О закупках товаров, работ, услуг отдельными видами</t>
  </si>
  <si>
    <t>юридических лиц»</t>
  </si>
  <si>
    <t>Выплаты по расходам на закупку товаров, работ, услуг, всего:</t>
  </si>
  <si>
    <t xml:space="preserve">в том числе: </t>
  </si>
  <si>
    <t>на закупку товаров работ, услуг по году начала закупки:</t>
  </si>
  <si>
    <t>0001</t>
  </si>
  <si>
    <t>на оплату контрактов, заключённых до начала очередного финансового года:</t>
  </si>
  <si>
    <t>Год начала закупки</t>
  </si>
  <si>
    <t>расходов на выплату стимулирующих надбавок отдельным категориям работников на  2017 год,</t>
  </si>
  <si>
    <t>Учитель</t>
  </si>
  <si>
    <t>Воспитатель</t>
  </si>
  <si>
    <t>Педагог дополнительного образования</t>
  </si>
  <si>
    <t>Социальный педагог</t>
  </si>
  <si>
    <t xml:space="preserve">Педагог - психолог </t>
  </si>
  <si>
    <t>Дворник</t>
  </si>
  <si>
    <t>Рабочий по комплексному обслуживанию и ремонту зданий</t>
  </si>
  <si>
    <t>Уборщик служебных помещений</t>
  </si>
  <si>
    <t>Сторож</t>
  </si>
  <si>
    <t>x</t>
  </si>
  <si>
    <t>расчет фонда оплаты труда муниципальной общеобразовательной  образовательной организации</t>
  </si>
  <si>
    <t xml:space="preserve">Муниципальное бюджетное общеобразовательное учреждение муниципального образования город Краснодар
средняя общеобразовательная школа № 6 имени героя Советского Союза Маргелова Василия Филипповича </t>
  </si>
  <si>
    <t>Гкал</t>
  </si>
  <si>
    <t>Куб.м.</t>
  </si>
  <si>
    <t>кВт</t>
  </si>
  <si>
    <t>Краевая субвенция</t>
  </si>
  <si>
    <t>чел.</t>
  </si>
  <si>
    <t>единовременно</t>
  </si>
  <si>
    <t>Приобретения стоимостью до 100 тыс.рублей за единицу всего, в том числе:</t>
  </si>
  <si>
    <t>Учебники</t>
  </si>
  <si>
    <t xml:space="preserve">Муниципальное бюджетное общеобразовательное учреждение муниципального образования город Краснодар
средняя общеобразовательная школа № 22 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</si>
  <si>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22</t>
  </si>
  <si>
    <t>Капитальный ремонт лестенчного марша</t>
  </si>
  <si>
    <t>шт</t>
  </si>
  <si>
    <t>ежемесячно</t>
  </si>
  <si>
    <t>Муниципальное бюджетное общеобразовательное учреждение муниципального образования город Краснодар
средняя общеобразовательная школа № 22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</si>
  <si>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22 ____________________________________________________</t>
  </si>
  <si>
    <t xml:space="preserve">Муниципальное бюджетное общеобразовательное учреждение муниципального образования город Краснодар
средняя общеобразовательная школа № 22 
</t>
  </si>
  <si>
    <t xml:space="preserve">Муниципальное бюджетное общеобразовательное учреждение муниципального образования город Краснодар
средняя общеобразовательная школа № 22
</t>
  </si>
  <si>
    <t>233 58 45</t>
  </si>
  <si>
    <t>Главный бухгалтер МБОУ СОШ №22</t>
  </si>
  <si>
    <t>Ответственный исполнитель: бухгалтер МБОУ СОШ №22</t>
  </si>
  <si>
    <t>О.А.Асташева</t>
  </si>
  <si>
    <t xml:space="preserve">   И.А.Давыдова</t>
  </si>
  <si>
    <t>Главный бухшалтер МБОУ СОШ №22</t>
  </si>
  <si>
    <t>Кредиторская задолженость</t>
  </si>
  <si>
    <t>подпидписка периодическая</t>
  </si>
  <si>
    <t>приобритение аттестатов</t>
  </si>
  <si>
    <t>ПРИОБРИТЕНИЕ КЛАССНЫХ ЖУРНАЛОВ</t>
  </si>
  <si>
    <t>8.</t>
  </si>
  <si>
    <t>9.</t>
  </si>
  <si>
    <t>10.</t>
  </si>
  <si>
    <t>Утверждено, руб. (Средства от оказания  услуг на платной основе и иной приносящей доход деятельности)</t>
  </si>
  <si>
    <t>питание лагерей дневного прибывания</t>
  </si>
  <si>
    <t>В.И.Коркина</t>
  </si>
  <si>
    <t>Т.А. Ткаченко</t>
  </si>
  <si>
    <t>Субсидии на иные цели (кредиторская задолженность)</t>
  </si>
  <si>
    <t>проведение консультационной подготовки</t>
  </si>
  <si>
    <t>Гидравлическое испытание отопительных приборов</t>
  </si>
  <si>
    <t>Аварийные работы</t>
  </si>
  <si>
    <t>Обслуживание сигнализации</t>
  </si>
  <si>
    <t>Обслуживание видеонаблюдения</t>
  </si>
  <si>
    <t>Обслуживание мусорных баков</t>
  </si>
  <si>
    <t xml:space="preserve">Технический осмотр состояния оборудования пищеблока </t>
  </si>
  <si>
    <t>прочие расходные материалы</t>
  </si>
  <si>
    <t>Профилактические испытания электрооборудования</t>
  </si>
  <si>
    <t>тех.обслуживание узла учета тепловой энергии</t>
  </si>
  <si>
    <t>Дератизация, дезинфекция</t>
  </si>
  <si>
    <t>Обслуживание пожарной сигнализации</t>
  </si>
  <si>
    <t>Работы по техобслуживанию сис-мы мониторинга компл.без-ти</t>
  </si>
  <si>
    <t xml:space="preserve"> сопровождение программных продуктов интегрированной информационной системы "Кубнет"</t>
  </si>
  <si>
    <t>Изготовление техпаспорта</t>
  </si>
  <si>
    <t>шт.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</si>
  <si>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</si>
  <si>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114,87/84</t>
  </si>
  <si>
    <t>Организация работы лагерей труда и отдыха дневного пребывания (питание)</t>
  </si>
  <si>
    <r>
      <t xml:space="preserve">Организация </t>
    </r>
    <r>
      <rPr>
        <u val="single"/>
        <sz val="10"/>
        <rFont val="Times New Roman"/>
        <family val="1"/>
      </rPr>
      <t>некатегорийных туристских походов</t>
    </r>
    <r>
      <rPr>
        <sz val="10"/>
        <rFont val="Times New Roman"/>
        <family val="1"/>
      </rPr>
      <t xml:space="preserve"> (семидневных)
для обучающихся общеобразовательных организаций в период летней оздоровительной кампании 2017 года</t>
    </r>
  </si>
  <si>
    <t>7.1.</t>
  </si>
  <si>
    <t>Изготовление медалей за особые успехи</t>
  </si>
  <si>
    <t>Организация и проведение военно-полевых сборов</t>
  </si>
  <si>
    <t>Расчет расходов на уплату штрафных санкций, пени</t>
  </si>
  <si>
    <t>Подготовка системы к отопительному сезону</t>
  </si>
  <si>
    <t>на 01.01.2018</t>
  </si>
  <si>
    <t>на 01.07.2018</t>
  </si>
  <si>
    <t>ежеквартально</t>
  </si>
  <si>
    <t>Приложение № 7.10</t>
  </si>
  <si>
    <t>Расчет расходов на подписку</t>
  </si>
  <si>
    <t xml:space="preserve">Всего расходов, тыс.руб.              </t>
  </si>
  <si>
    <t>Начальная школа</t>
  </si>
  <si>
    <t>УЧИТЕЛЬСКАЯ ГАЗЕТА</t>
  </si>
  <si>
    <t>НАРКОНЕТ</t>
  </si>
  <si>
    <t>ВЕСТНИК ОБРАЗОВАНИЯ</t>
  </si>
  <si>
    <t>на 01 января 2020г.</t>
  </si>
  <si>
    <t>Добрая дорога детства</t>
  </si>
  <si>
    <t>Педсовет</t>
  </si>
  <si>
    <t>Количество комплектов</t>
  </si>
  <si>
    <t>Стоимость  1-го комплекта, руб.</t>
  </si>
  <si>
    <t>Директор школы</t>
  </si>
  <si>
    <t>Спасайкин</t>
  </si>
  <si>
    <t>Справочник КЛАССНЫЙ РУКОВОДИТЕЛЬ</t>
  </si>
  <si>
    <t>Психология и школа</t>
  </si>
  <si>
    <t xml:space="preserve">проведение обработки деревянных и металлических конструкций огнезащитным составом </t>
  </si>
  <si>
    <t>програмное обеспечение ПО ViPNet Client 4.x</t>
  </si>
  <si>
    <t>оказание образовательных услуг</t>
  </si>
  <si>
    <t xml:space="preserve"> возмещение по акту проверки </t>
  </si>
  <si>
    <t>Приобретение аттестатов</t>
  </si>
  <si>
    <t>Приложение № 7.17</t>
  </si>
  <si>
    <t>(наименование  муниципального учреждения)</t>
  </si>
  <si>
    <t>Расчет расходов на приобретение расходных материалов</t>
  </si>
  <si>
    <t>Количество</t>
  </si>
  <si>
    <t>Стоимость за 1 ед-цу, руб.</t>
  </si>
  <si>
    <t>Канцтовары (по каждому наименованию)</t>
  </si>
  <si>
    <t>Папка-файл перфорированная</t>
  </si>
  <si>
    <t>Флеш память USB 8 GB</t>
  </si>
  <si>
    <t>Хозтовары (по каждому наименованию)</t>
  </si>
  <si>
    <t>веник из сорго</t>
  </si>
  <si>
    <t xml:space="preserve">Приобретение расходных и комплектующих материалов для компьютерной и множительно-копировальной техники, устройств для печати (за исключением бумаги) </t>
  </si>
  <si>
    <t>Картриджи (по каждому типу принтера)*</t>
  </si>
  <si>
    <t>Картриджи HP 1020</t>
  </si>
  <si>
    <t>Запасные части для оргтехники (по каждому наименованию)</t>
  </si>
  <si>
    <t>Запасные части для транспортных средств (по каждому наименованию)</t>
  </si>
  <si>
    <t>Средство чистящее "Пемолюкс"</t>
  </si>
  <si>
    <t>Средство для стекол</t>
  </si>
  <si>
    <t>Сантекс-хлор дез.сред-во</t>
  </si>
  <si>
    <t xml:space="preserve">Ника-2 (5 кг) </t>
  </si>
  <si>
    <t>Жидкое мыло (5литр)</t>
  </si>
  <si>
    <t>Порошок стиральный ( 5кг)</t>
  </si>
  <si>
    <t>Освежитель воздуха</t>
  </si>
  <si>
    <t>Перчатки (пара)</t>
  </si>
  <si>
    <t>ИТОГО по расчету</t>
  </si>
  <si>
    <t>системный блок</t>
  </si>
  <si>
    <t>Выплаты стимулирующего характера</t>
  </si>
  <si>
    <t>Специальная оценка условий труда</t>
  </si>
  <si>
    <t>Ноутбук, МФУ</t>
  </si>
  <si>
    <t>флеш накопители</t>
  </si>
  <si>
    <t>поставка учебно-методической документации</t>
  </si>
  <si>
    <t>Поставка комплектующих (тонер-картридж)</t>
  </si>
  <si>
    <t>компьютерная техника</t>
  </si>
  <si>
    <t>Оплата технического обслуживания (в т.ч.текущего ремонта) оборудования и инвентаря</t>
  </si>
  <si>
    <t>педагогический персонал</t>
  </si>
  <si>
    <t>прочие услуги</t>
  </si>
  <si>
    <t>164/196</t>
  </si>
  <si>
    <t>на 01 января 2021г.</t>
  </si>
  <si>
    <t>на 2019г., очередной финансовый год</t>
  </si>
  <si>
    <t>на 2020г., 1-й год планового периода</t>
  </si>
  <si>
    <t>на 2021г., 2-й год планового периода</t>
  </si>
  <si>
    <t>декабрь</t>
  </si>
  <si>
    <t>налог</t>
  </si>
  <si>
    <t>вывоз ТБО</t>
  </si>
  <si>
    <t>Валка,обрезка омоложение деревьев, вывоз ветвей, выкорчевка пней</t>
  </si>
  <si>
    <t>Установка, монтаж, техническое обслуживание охранной и пожарной сигнализации, систем видеонаблюдения, контроля доступа</t>
  </si>
  <si>
    <t>проверка достоверности сметной стоимости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</si>
  <si>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</si>
  <si>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 xml:space="preserve">Обслуживание видеонаблюдения </t>
  </si>
  <si>
    <t xml:space="preserve"> Капитальный ремонт кровли, входной группы, туалетов,электомонтажные работы</t>
  </si>
  <si>
    <t>Изготовление ПСД</t>
  </si>
  <si>
    <t>Проверка достоверности определения сметной стоимости</t>
  </si>
  <si>
    <t>Осуществление комплекса мер по развитию системы организации школьного питания</t>
  </si>
  <si>
    <t>Краска эмаль ( кг)</t>
  </si>
  <si>
    <t>Краска фасадная (кг)</t>
  </si>
  <si>
    <t>Краска акриловая (кг)</t>
  </si>
  <si>
    <t>Пакеты для мусора 30л/30шт</t>
  </si>
  <si>
    <t>Пакеты для мусора 120л/10шт</t>
  </si>
  <si>
    <t>обучение</t>
  </si>
  <si>
    <t>обучение педагогических работников по инновационной программе "Самбо в школу"</t>
  </si>
  <si>
    <t>борцовские ковры</t>
  </si>
  <si>
    <t>115,16/136,67</t>
  </si>
  <si>
    <t>100/20</t>
  </si>
  <si>
    <t>Организация отдыха детей в каникулярное время на базе оздоровительных учреждений</t>
  </si>
  <si>
    <t>Средства для тиражирования комплектов экзам.материалов (заправка картриджей)</t>
  </si>
  <si>
    <t>МФУ</t>
  </si>
  <si>
    <t>Ср-ва для воспроизведения аудиозаписи для проведения экзаменов (колонки)</t>
  </si>
  <si>
    <t>Приобретение жестких дисков</t>
  </si>
  <si>
    <t>Флешнакопители</t>
  </si>
  <si>
    <t xml:space="preserve">Глубокая химчистка паркета второго этажа здания </t>
  </si>
  <si>
    <t>м2</t>
  </si>
  <si>
    <t>Организация двухдневных туристских походов для обучающихся</t>
  </si>
  <si>
    <t>Военно-полевые сборы</t>
  </si>
  <si>
    <t>приобретение стеклопакета</t>
  </si>
  <si>
    <t>Бумага для заметок</t>
  </si>
  <si>
    <t>Бумага цветная (желт)</t>
  </si>
  <si>
    <t>Бумага цветная (зелен)</t>
  </si>
  <si>
    <t>Бумага А3</t>
  </si>
  <si>
    <t>Бумага А4</t>
  </si>
  <si>
    <t>Установка видеокамер</t>
  </si>
  <si>
    <t>усл.</t>
  </si>
  <si>
    <t>Установка охран. сигнализации</t>
  </si>
  <si>
    <t>Бумага туалетная</t>
  </si>
  <si>
    <t>Салфетки бумажные</t>
  </si>
  <si>
    <t>Чистящее средство "Пемолюкс"</t>
  </si>
  <si>
    <t>Салфетки микрофибра</t>
  </si>
  <si>
    <t>Щетка для пола</t>
  </si>
  <si>
    <t>Щетка хозяйственная</t>
  </si>
  <si>
    <t>Пульвиризатор</t>
  </si>
  <si>
    <t>Веник</t>
  </si>
  <si>
    <t>Оплата технического обслуживания оборудования и инвентаря</t>
  </si>
  <si>
    <t>Нож поварской 17,5 см</t>
  </si>
  <si>
    <t>Набор ножей 9пр.нерж.</t>
  </si>
  <si>
    <t>Лоток глубокий нерж.</t>
  </si>
  <si>
    <t>Ложка соусная 70 мл.нерж.</t>
  </si>
  <si>
    <t>Лопатка 24 см с отверст. нерж</t>
  </si>
  <si>
    <t>Сковорода 360х55 мм с ручк</t>
  </si>
  <si>
    <t>Лоток глубокий 400х300*48 нерж</t>
  </si>
  <si>
    <t>Лоток глубокий 270х200*48 нерж</t>
  </si>
  <si>
    <t>Кастрюля 11л</t>
  </si>
  <si>
    <t>Кастрюля 5л</t>
  </si>
  <si>
    <t>набор кастрюлей № 07</t>
  </si>
  <si>
    <t>Кастрюля 2,9 л с крышкой</t>
  </si>
  <si>
    <t>Аттестат об основном общ.обр.</t>
  </si>
  <si>
    <t>Аттестат об основном общ.обр. с отличием</t>
  </si>
  <si>
    <t>Приложение к аттестату</t>
  </si>
  <si>
    <t>Аттестат о среднем общ.обр.</t>
  </si>
  <si>
    <t>23/29</t>
  </si>
  <si>
    <t>154,03/ 178,48</t>
  </si>
  <si>
    <t>Приобретение современной
посуды для приготовления
пищи и питания учающихся</t>
  </si>
  <si>
    <t>М.А.Самохвалова</t>
  </si>
  <si>
    <t>И.А.Давыдова</t>
  </si>
  <si>
    <t>244 ; 323</t>
  </si>
  <si>
    <r>
      <t>на</t>
    </r>
    <r>
      <rPr>
        <b/>
        <sz val="14"/>
        <color indexed="63"/>
        <rFont val="Times New Roman"/>
        <family val="1"/>
      </rPr>
      <t xml:space="preserve">  03 сентября 2019 г.</t>
    </r>
  </si>
  <si>
    <r>
      <t xml:space="preserve">на   03 сентября  </t>
    </r>
    <r>
      <rPr>
        <b/>
        <sz val="14"/>
        <color indexed="63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</si>
</sst>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_-* #,##0.000_р_._-;\-* #,##0.000_р_._-;_-* &quot;-&quot;??_р_._-;_-@_-"/>
    <numFmt numFmtId="179" formatCode="mmm/yyyy"/>
    <numFmt numFmtId="180" formatCode="0.0000"/>
    <numFmt numFmtId="181" formatCode="0.000000"/>
    <numFmt numFmtId="182" formatCode="0.00000"/>
    <numFmt numFmtId="183" formatCode="0.00000000"/>
    <numFmt numFmtId="184" formatCode="0.0000000"/>
    <numFmt numFmtId="185" formatCode="\+#,##0.0;\-#,##0.0"/>
    <numFmt numFmtId="186" formatCode="0.00_)"/>
    <numFmt numFmtId="187" formatCode="0_)"/>
    <numFmt numFmtId="188" formatCode="0.0_)"/>
    <numFmt numFmtId="189" formatCode="0.000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d\ mmm"/>
    <numFmt numFmtId="194" formatCode="d/m"/>
    <numFmt numFmtId="195" formatCode="0;[Red]0"/>
    <numFmt numFmtId="196" formatCode="\+#,##0.00;\-#,##0.00;\-"/>
    <numFmt numFmtId="197" formatCode="#,##0.00;[Red]\-#,##0.00;0.00"/>
    <numFmt numFmtId="198" formatCode="[$-FC19]d\ mmmm\ yyyy\ &quot;г.&quot;"/>
    <numFmt numFmtId="199" formatCode="_(&quot;$&quot;* #,##0.00_);_(&quot;$&quot;* \(#,##0.00\);_(&quot;$&quot;* &quot;-&quot;??_);_(@_)"/>
    <numFmt numFmtId="200" formatCode="#,##0.00;[Red]\-#,##0.00"/>
    <numFmt numFmtId="201" formatCode="0\.00\.000\.000"/>
    <numFmt numFmtId="202" formatCode="000\.00\.000\.0"/>
    <numFmt numFmtId="203" formatCode="00000000000000000000"/>
    <numFmt numFmtId="204" formatCode="0000000000"/>
    <numFmt numFmtId="205" formatCode="000\.000\.000"/>
    <numFmt numFmtId="206" formatCode="000\.00\.0000"/>
    <numFmt numFmtId="207" formatCode="00\.00"/>
    <numFmt numFmtId="208" formatCode="000\.00"/>
    <numFmt numFmtId="209" formatCode="000"/>
    <numFmt numFmtId="210" formatCode="00\.00\.00"/>
    <numFmt numFmtId="211" formatCode="0\.00\.0"/>
    <numFmt numFmtId="212" formatCode="0000\.00\.00"/>
    <numFmt numFmtId="213" formatCode="#,##0.00_р_."/>
    <numFmt numFmtId="214" formatCode="#,##0.000"/>
    <numFmt numFmtId="215" formatCode="0.0%"/>
    <numFmt numFmtId="216" formatCode="_-* #,##0.0_р_._-;\-* #,##0.0_р_._-;_-* &quot;-&quot;?_р_._-;_-@_-"/>
    <numFmt numFmtId="217" formatCode="[$€-2]\ ###,000_);[Red]\([$€-2]\ ###,000\)"/>
    <numFmt numFmtId="218" formatCode="_-* #,##0.0\ _₽_-;\-* #,##0.0\ _₽_-;_-* &quot;-&quot;??\ _₽_-;_-@_-"/>
    <numFmt numFmtId="219" formatCode="_-* #,##0\ _₽_-;\-* #,##0\ _₽_-;_-* &quot;-&quot;??\ _₽_-;_-@_-"/>
  </numFmts>
  <fonts count="8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u val="single"/>
      <sz val="8"/>
      <color indexed="12"/>
      <name val="Tahoma"/>
      <family val="2"/>
    </font>
    <font>
      <sz val="10"/>
      <name val="Tahoma"/>
      <family val="2"/>
    </font>
    <font>
      <u val="single"/>
      <sz val="8"/>
      <color indexed="36"/>
      <name val="Tahoma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TUR"/>
      <family val="1"/>
    </font>
    <font>
      <sz val="10"/>
      <color indexed="8"/>
      <name val="Times New Roman Cy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0"/>
      <name val="Times New Roman TUR"/>
      <family val="1"/>
    </font>
    <font>
      <sz val="9"/>
      <name val="Times New Roman TUR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 TU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indexed="8"/>
      <name val="Times New Roman Cyr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name val="Times New Roman"/>
      <family val="1"/>
    </font>
    <font>
      <b/>
      <sz val="14"/>
      <color indexed="63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0"/>
    </font>
    <font>
      <b/>
      <sz val="11"/>
      <name val="Times New Roman CYR"/>
      <family val="0"/>
    </font>
    <font>
      <b/>
      <sz val="11"/>
      <name val="Times New Roman TU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Arial"/>
      <family val="2"/>
    </font>
    <font>
      <u val="single"/>
      <sz val="10"/>
      <color indexed="12"/>
      <name val="Calibri"/>
      <family val="2"/>
    </font>
    <font>
      <u val="single"/>
      <sz val="12"/>
      <name val="Times New Roman CYR"/>
      <family val="1"/>
    </font>
    <font>
      <u val="single"/>
      <sz val="12"/>
      <name val="Times New Roman Cyr"/>
      <family val="0"/>
    </font>
    <font>
      <u val="single"/>
      <sz val="10"/>
      <name val="Times New Roman"/>
      <family val="1"/>
    </font>
    <font>
      <u val="single"/>
      <sz val="12"/>
      <name val="Times New Roman TUR"/>
      <family val="1"/>
    </font>
    <font>
      <sz val="9"/>
      <name val="Times New Roman CYR"/>
      <family val="1"/>
    </font>
    <font>
      <b/>
      <sz val="9"/>
      <name val="Times New Roman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2" fillId="3" borderId="0" applyNumberFormat="0" applyBorder="0" applyAlignment="0" applyProtection="0"/>
    <xf numFmtId="0" fontId="34" fillId="20" borderId="1" applyNumberFormat="0" applyAlignment="0" applyProtection="0"/>
    <xf numFmtId="0" fontId="39" fillId="21" borderId="2" applyNumberFormat="0" applyAlignment="0" applyProtection="0"/>
    <xf numFmtId="0" fontId="4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7" borderId="1" applyNumberFormat="0" applyAlignment="0" applyProtection="0"/>
    <xf numFmtId="0" fontId="44" fillId="0" borderId="6" applyNumberFormat="0" applyFill="0" applyAlignment="0" applyProtection="0"/>
    <xf numFmtId="0" fontId="41" fillId="22" borderId="0" applyNumberFormat="0" applyBorder="0" applyAlignment="0" applyProtection="0"/>
    <xf numFmtId="0" fontId="30" fillId="23" borderId="7" applyNumberFormat="0" applyFont="0" applyAlignment="0" applyProtection="0"/>
    <xf numFmtId="0" fontId="33" fillId="20" borderId="8" applyNumberFormat="0" applyAlignment="0" applyProtection="0"/>
    <xf numFmtId="0" fontId="4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8" applyNumberFormat="0" applyAlignment="0" applyProtection="0"/>
    <xf numFmtId="0" fontId="3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8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1" fillId="0" borderId="0" xfId="109" applyFont="1" applyFill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109" applyFont="1" applyFill="1" applyBorder="1" applyAlignment="1">
      <alignment horizontal="center"/>
      <protection/>
    </xf>
    <xf numFmtId="0" fontId="5" fillId="0" borderId="0" xfId="109" applyFont="1" applyFill="1">
      <alignment/>
      <protection/>
    </xf>
    <xf numFmtId="0" fontId="4" fillId="0" borderId="10" xfId="109" applyFont="1" applyFill="1" applyBorder="1" applyAlignment="1">
      <alignment horizontal="left"/>
      <protection/>
    </xf>
    <xf numFmtId="0" fontId="13" fillId="0" borderId="0" xfId="109" applyFont="1" applyFill="1">
      <alignment/>
      <protection/>
    </xf>
    <xf numFmtId="0" fontId="5" fillId="0" borderId="0" xfId="109" applyFont="1" applyFill="1" applyBorder="1" applyAlignment="1">
      <alignment horizontal="left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4" fillId="0" borderId="0" xfId="109" applyFont="1" applyFill="1" applyBorder="1" applyAlignment="1">
      <alignment horizontal="left"/>
      <protection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0" fillId="0" borderId="0" xfId="109" applyFont="1" applyFill="1" applyBorder="1" applyAlignment="1">
      <alignment/>
      <protection/>
    </xf>
    <xf numFmtId="0" fontId="5" fillId="0" borderId="0" xfId="109" applyFont="1" applyFill="1" applyAlignment="1">
      <alignment/>
      <protection/>
    </xf>
    <xf numFmtId="4" fontId="4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0" fontId="4" fillId="0" borderId="10" xfId="109" applyFont="1" applyFill="1" applyBorder="1" applyAlignment="1">
      <alignment horizontal="left" wrapText="1"/>
      <protection/>
    </xf>
    <xf numFmtId="0" fontId="1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25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Alignment="1">
      <alignment horizontal="left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horizontal="justify" wrapText="1"/>
    </xf>
    <xf numFmtId="0" fontId="59" fillId="0" borderId="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62" fillId="0" borderId="0" xfId="0" applyFont="1" applyAlignment="1">
      <alignment vertical="top" wrapText="1"/>
    </xf>
    <xf numFmtId="0" fontId="59" fillId="0" borderId="16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0" xfId="0" applyFont="1" applyAlignment="1">
      <alignment horizontal="justify" vertical="top" wrapText="1"/>
    </xf>
    <xf numFmtId="0" fontId="59" fillId="0" borderId="17" xfId="0" applyFont="1" applyBorder="1" applyAlignment="1">
      <alignment horizontal="justify" vertical="top" wrapText="1"/>
    </xf>
    <xf numFmtId="0" fontId="59" fillId="0" borderId="17" xfId="0" applyFont="1" applyBorder="1" applyAlignment="1">
      <alignment vertical="top" wrapText="1"/>
    </xf>
    <xf numFmtId="0" fontId="63" fillId="0" borderId="0" xfId="0" applyFont="1" applyAlignment="1">
      <alignment wrapText="1"/>
    </xf>
    <xf numFmtId="0" fontId="49" fillId="0" borderId="0" xfId="0" applyFont="1" applyAlignment="1">
      <alignment/>
    </xf>
    <xf numFmtId="0" fontId="64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9" fillId="0" borderId="10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justify" vertical="top" wrapText="1"/>
    </xf>
    <xf numFmtId="0" fontId="49" fillId="0" borderId="0" xfId="0" applyFont="1" applyAlignment="1">
      <alignment horizontal="justify"/>
    </xf>
    <xf numFmtId="0" fontId="65" fillId="0" borderId="0" xfId="0" applyFont="1" applyAlignment="1">
      <alignment horizontal="justify"/>
    </xf>
    <xf numFmtId="0" fontId="65" fillId="0" borderId="0" xfId="0" applyFont="1" applyAlignment="1">
      <alignment horizontal="justify" vertical="top" wrapText="1"/>
    </xf>
    <xf numFmtId="0" fontId="65" fillId="0" borderId="15" xfId="0" applyFont="1" applyBorder="1" applyAlignment="1">
      <alignment horizontal="justify" vertical="top" wrapText="1"/>
    </xf>
    <xf numFmtId="0" fontId="59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66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99" applyFont="1">
      <alignment/>
      <protection/>
    </xf>
    <xf numFmtId="0" fontId="6" fillId="0" borderId="0" xfId="99" applyFont="1" applyFill="1" applyAlignment="1">
      <alignment horizontal="center"/>
      <protection/>
    </xf>
    <xf numFmtId="0" fontId="6" fillId="24" borderId="0" xfId="99" applyFont="1" applyFill="1" applyAlignment="1">
      <alignment horizontal="center"/>
      <protection/>
    </xf>
    <xf numFmtId="0" fontId="14" fillId="0" borderId="10" xfId="99" applyFont="1" applyFill="1" applyBorder="1" applyAlignment="1">
      <alignment horizontal="center" vertical="center" wrapText="1"/>
      <protection/>
    </xf>
    <xf numFmtId="0" fontId="69" fillId="0" borderId="0" xfId="99" applyFont="1" applyAlignment="1">
      <alignment vertical="center" wrapText="1"/>
      <protection/>
    </xf>
    <xf numFmtId="0" fontId="69" fillId="0" borderId="0" xfId="99" applyFont="1" applyAlignment="1">
      <alignment horizontal="center" vertical="center" wrapText="1"/>
      <protection/>
    </xf>
    <xf numFmtId="0" fontId="70" fillId="0" borderId="10" xfId="99" applyFont="1" applyBorder="1">
      <alignment/>
      <protection/>
    </xf>
    <xf numFmtId="0" fontId="14" fillId="0" borderId="10" xfId="99" applyNumberFormat="1" applyFont="1" applyFill="1" applyBorder="1" applyAlignment="1">
      <alignment horizontal="center" vertical="center" wrapText="1"/>
      <protection/>
    </xf>
    <xf numFmtId="0" fontId="69" fillId="0" borderId="10" xfId="99" applyFont="1" applyBorder="1" applyAlignment="1">
      <alignment horizontal="center"/>
      <protection/>
    </xf>
    <xf numFmtId="4" fontId="69" fillId="24" borderId="10" xfId="99" applyNumberFormat="1" applyFont="1" applyFill="1" applyBorder="1" applyAlignment="1">
      <alignment horizontal="right"/>
      <protection/>
    </xf>
    <xf numFmtId="197" fontId="6" fillId="0" borderId="10" xfId="98" applyNumberFormat="1" applyFont="1" applyFill="1" applyBorder="1" applyAlignment="1" applyProtection="1">
      <alignment vertical="top"/>
      <protection hidden="1"/>
    </xf>
    <xf numFmtId="4" fontId="69" fillId="0" borderId="10" xfId="99" applyNumberFormat="1" applyFont="1" applyBorder="1" applyAlignment="1">
      <alignment horizontal="center" vertical="center" wrapText="1"/>
      <protection/>
    </xf>
    <xf numFmtId="0" fontId="14" fillId="0" borderId="13" xfId="99" applyFont="1" applyFill="1" applyBorder="1" applyAlignment="1">
      <alignment horizontal="center" vertical="center" wrapText="1"/>
      <protection/>
    </xf>
    <xf numFmtId="0" fontId="69" fillId="0" borderId="10" xfId="99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7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center"/>
    </xf>
    <xf numFmtId="171" fontId="49" fillId="0" borderId="10" xfId="0" applyNumberFormat="1" applyFont="1" applyBorder="1" applyAlignment="1">
      <alignment horizontal="justify" vertical="top" wrapText="1"/>
    </xf>
    <xf numFmtId="171" fontId="49" fillId="0" borderId="10" xfId="0" applyNumberFormat="1" applyFont="1" applyBorder="1" applyAlignment="1">
      <alignment horizontal="center" vertical="top" wrapText="1"/>
    </xf>
    <xf numFmtId="171" fontId="64" fillId="0" borderId="10" xfId="0" applyNumberFormat="1" applyFont="1" applyBorder="1" applyAlignment="1">
      <alignment horizontal="justify" vertical="top" wrapText="1"/>
    </xf>
    <xf numFmtId="171" fontId="67" fillId="0" borderId="10" xfId="0" applyNumberFormat="1" applyFont="1" applyBorder="1" applyAlignment="1">
      <alignment horizontal="justify" vertical="top" wrapText="1"/>
    </xf>
    <xf numFmtId="171" fontId="64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9" fillId="0" borderId="0" xfId="99" applyFont="1" applyAlignment="1">
      <alignment horizontal="center" wrapText="1"/>
      <protection/>
    </xf>
    <xf numFmtId="0" fontId="6" fillId="0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horizontal="justify" vertical="top" wrapText="1"/>
    </xf>
    <xf numFmtId="4" fontId="18" fillId="0" borderId="10" xfId="0" applyNumberFormat="1" applyFont="1" applyBorder="1" applyAlignment="1">
      <alignment/>
    </xf>
    <xf numFmtId="0" fontId="24" fillId="0" borderId="0" xfId="0" applyFont="1" applyFill="1" applyAlignment="1">
      <alignment horizontal="center" wrapText="1"/>
    </xf>
    <xf numFmtId="0" fontId="59" fillId="0" borderId="10" xfId="0" applyFont="1" applyBorder="1" applyAlignment="1">
      <alignment vertical="top" wrapText="1"/>
    </xf>
    <xf numFmtId="0" fontId="69" fillId="0" borderId="0" xfId="99" applyFont="1" applyAlignment="1">
      <alignment wrapText="1"/>
      <protection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70" fillId="0" borderId="10" xfId="99" applyFont="1" applyBorder="1" applyAlignment="1">
      <alignment wrapText="1"/>
      <protection/>
    </xf>
    <xf numFmtId="0" fontId="69" fillId="0" borderId="0" xfId="99" applyFont="1" applyAlignment="1">
      <alignment horizontal="center"/>
      <protection/>
    </xf>
    <xf numFmtId="1" fontId="69" fillId="0" borderId="10" xfId="99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4" fontId="13" fillId="0" borderId="10" xfId="109" applyNumberFormat="1" applyFont="1" applyFill="1" applyBorder="1" applyAlignment="1">
      <alignment horizontal="center"/>
      <protection/>
    </xf>
    <xf numFmtId="49" fontId="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4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2" fontId="69" fillId="0" borderId="11" xfId="99" applyNumberFormat="1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 wrapText="1"/>
    </xf>
    <xf numFmtId="3" fontId="28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9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9" fillId="0" borderId="0" xfId="99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1" fillId="0" borderId="12" xfId="0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justify" vertical="top" wrapText="1"/>
    </xf>
    <xf numFmtId="0" fontId="24" fillId="0" borderId="16" xfId="0" applyFont="1" applyBorder="1" applyAlignment="1">
      <alignment horizontal="justify" vertical="top" wrapText="1"/>
    </xf>
    <xf numFmtId="49" fontId="24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108" applyFont="1" applyFill="1" applyBorder="1" applyAlignment="1">
      <alignment horizontal="left"/>
      <protection/>
    </xf>
    <xf numFmtId="0" fontId="54" fillId="0" borderId="10" xfId="108" applyFont="1" applyFill="1" applyBorder="1" applyAlignment="1">
      <alignment horizontal="left" wrapText="1"/>
      <protection/>
    </xf>
    <xf numFmtId="0" fontId="54" fillId="0" borderId="10" xfId="108" applyFont="1" applyFill="1" applyBorder="1" applyAlignment="1">
      <alignment horizontal="center"/>
      <protection/>
    </xf>
    <xf numFmtId="0" fontId="54" fillId="0" borderId="10" xfId="108" applyFont="1" applyFill="1" applyBorder="1" applyAlignment="1">
      <alignment horizontal="center" wrapText="1"/>
      <protection/>
    </xf>
    <xf numFmtId="0" fontId="26" fillId="0" borderId="10" xfId="0" applyFont="1" applyFill="1" applyBorder="1" applyAlignment="1">
      <alignment horizontal="center" vertical="center"/>
    </xf>
    <xf numFmtId="4" fontId="54" fillId="0" borderId="10" xfId="108" applyNumberFormat="1" applyFont="1" applyFill="1" applyBorder="1" applyAlignment="1">
      <alignment horizontal="center" wrapText="1"/>
      <protection/>
    </xf>
    <xf numFmtId="4" fontId="26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2" fontId="54" fillId="0" borderId="10" xfId="108" applyNumberFormat="1" applyFont="1" applyFill="1" applyBorder="1" applyAlignment="1">
      <alignment horizontal="center"/>
      <protection/>
    </xf>
    <xf numFmtId="0" fontId="69" fillId="0" borderId="0" xfId="99" applyFont="1" applyBorder="1">
      <alignment/>
      <protection/>
    </xf>
    <xf numFmtId="4" fontId="59" fillId="0" borderId="10" xfId="0" applyNumberFormat="1" applyFont="1" applyBorder="1" applyAlignment="1">
      <alignment horizontal="center" vertical="top" wrapText="1"/>
    </xf>
    <xf numFmtId="4" fontId="14" fillId="0" borderId="10" xfId="99" applyNumberFormat="1" applyFont="1" applyFill="1" applyBorder="1" applyAlignment="1">
      <alignment horizontal="center" vertical="center" wrapText="1"/>
      <protection/>
    </xf>
    <xf numFmtId="4" fontId="69" fillId="24" borderId="10" xfId="99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65" fillId="0" borderId="0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justify" vertical="top" wrapText="1"/>
    </xf>
    <xf numFmtId="0" fontId="65" fillId="0" borderId="14" xfId="0" applyFont="1" applyBorder="1" applyAlignment="1">
      <alignment horizontal="center" wrapText="1"/>
    </xf>
    <xf numFmtId="0" fontId="4" fillId="0" borderId="10" xfId="109" applyFont="1" applyFill="1" applyBorder="1" applyAlignment="1">
      <alignment horizontal="center" vertical="center" wrapText="1"/>
      <protection/>
    </xf>
    <xf numFmtId="0" fontId="4" fillId="0" borderId="10" xfId="109" applyFont="1" applyFill="1" applyBorder="1" applyAlignment="1">
      <alignment horizontal="center" vertical="center"/>
      <protection/>
    </xf>
    <xf numFmtId="4" fontId="4" fillId="0" borderId="10" xfId="109" applyNumberFormat="1" applyFont="1" applyFill="1" applyBorder="1" applyAlignment="1">
      <alignment horizontal="center" vertical="center"/>
      <protection/>
    </xf>
    <xf numFmtId="4" fontId="55" fillId="0" borderId="10" xfId="109" applyNumberFormat="1" applyFont="1" applyFill="1" applyBorder="1" applyAlignment="1">
      <alignment horizontal="center" vertical="center"/>
      <protection/>
    </xf>
    <xf numFmtId="4" fontId="13" fillId="0" borderId="10" xfId="109" applyNumberFormat="1" applyFont="1" applyFill="1" applyBorder="1" applyAlignment="1">
      <alignment horizontal="center" vertical="center"/>
      <protection/>
    </xf>
    <xf numFmtId="0" fontId="6" fillId="0" borderId="10" xfId="98" applyNumberFormat="1" applyFont="1" applyFill="1" applyBorder="1" applyAlignment="1" applyProtection="1">
      <alignment horizontal="center" vertical="center"/>
      <protection hidden="1"/>
    </xf>
    <xf numFmtId="197" fontId="6" fillId="0" borderId="10" xfId="98" applyNumberFormat="1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>
      <alignment horizontal="left" vertical="center" wrapText="1"/>
    </xf>
    <xf numFmtId="0" fontId="64" fillId="8" borderId="10" xfId="0" applyFont="1" applyFill="1" applyBorder="1" applyAlignment="1">
      <alignment horizontal="justify" vertical="top" wrapText="1"/>
    </xf>
    <xf numFmtId="0" fontId="64" fillId="8" borderId="10" xfId="0" applyFont="1" applyFill="1" applyBorder="1" applyAlignment="1">
      <alignment horizontal="center" vertical="top" wrapText="1"/>
    </xf>
    <xf numFmtId="171" fontId="64" fillId="8" borderId="10" xfId="0" applyNumberFormat="1" applyFont="1" applyFill="1" applyBorder="1" applyAlignment="1">
      <alignment horizontal="center" vertical="top" wrapText="1"/>
    </xf>
    <xf numFmtId="0" fontId="50" fillId="8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" fontId="12" fillId="24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justify" vertical="top" wrapText="1"/>
    </xf>
    <xf numFmtId="0" fontId="64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justify" vertical="top" wrapText="1"/>
    </xf>
    <xf numFmtId="0" fontId="24" fillId="0" borderId="14" xfId="0" applyFont="1" applyFill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left" vertical="center" wrapText="1"/>
    </xf>
    <xf numFmtId="0" fontId="24" fillId="0" borderId="14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213" fontId="6" fillId="0" borderId="10" xfId="0" applyNumberFormat="1" applyFont="1" applyFill="1" applyBorder="1" applyAlignment="1">
      <alignment horizontal="center"/>
    </xf>
    <xf numFmtId="0" fontId="56" fillId="24" borderId="10" xfId="0" applyFont="1" applyFill="1" applyBorder="1" applyAlignment="1">
      <alignment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56" fillId="24" borderId="10" xfId="0" applyFont="1" applyFill="1" applyBorder="1" applyAlignment="1">
      <alignment horizontal="left" wrapText="1"/>
    </xf>
    <xf numFmtId="0" fontId="56" fillId="24" borderId="10" xfId="0" applyFont="1" applyFill="1" applyBorder="1" applyAlignment="1">
      <alignment horizontal="center" wrapText="1"/>
    </xf>
    <xf numFmtId="4" fontId="56" fillId="24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Border="1" applyAlignment="1">
      <alignment horizontal="center"/>
    </xf>
    <xf numFmtId="4" fontId="57" fillId="0" borderId="10" xfId="99" applyNumberFormat="1" applyFont="1" applyFill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64" fillId="0" borderId="10" xfId="0" applyNumberFormat="1" applyFont="1" applyFill="1" applyBorder="1" applyAlignment="1">
      <alignment horizontal="center" vertical="top" wrapText="1"/>
    </xf>
    <xf numFmtId="171" fontId="49" fillId="0" borderId="10" xfId="0" applyNumberFormat="1" applyFont="1" applyFill="1" applyBorder="1" applyAlignment="1">
      <alignment horizontal="center" vertical="top" wrapText="1"/>
    </xf>
    <xf numFmtId="171" fontId="49" fillId="0" borderId="10" xfId="0" applyNumberFormat="1" applyFont="1" applyFill="1" applyBorder="1" applyAlignment="1">
      <alignment horizontal="justify" vertical="top" wrapText="1"/>
    </xf>
    <xf numFmtId="171" fontId="67" fillId="0" borderId="10" xfId="0" applyNumberFormat="1" applyFont="1" applyFill="1" applyBorder="1" applyAlignment="1">
      <alignment horizontal="justify" vertical="top" wrapText="1"/>
    </xf>
    <xf numFmtId="171" fontId="64" fillId="0" borderId="10" xfId="0" applyNumberFormat="1" applyFont="1" applyFill="1" applyBorder="1" applyAlignment="1">
      <alignment horizontal="justify" vertical="top" wrapText="1"/>
    </xf>
    <xf numFmtId="171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4" fillId="0" borderId="10" xfId="0" applyNumberFormat="1" applyFont="1" applyBorder="1" applyAlignment="1">
      <alignment/>
    </xf>
    <xf numFmtId="0" fontId="24" fillId="0" borderId="26" xfId="0" applyFont="1" applyFill="1" applyBorder="1" applyAlignment="1">
      <alignment horizontal="justify" vertical="top" wrapText="1"/>
    </xf>
    <xf numFmtId="0" fontId="24" fillId="0" borderId="27" xfId="0" applyFont="1" applyFill="1" applyBorder="1" applyAlignment="1">
      <alignment horizontal="center" vertical="top" wrapText="1"/>
    </xf>
    <xf numFmtId="4" fontId="2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6" fillId="0" borderId="10" xfId="0" applyFont="1" applyFill="1" applyBorder="1" applyAlignment="1">
      <alignment horizontal="justify" vertical="top" wrapText="1"/>
    </xf>
    <xf numFmtId="0" fontId="49" fillId="20" borderId="10" xfId="0" applyFont="1" applyFill="1" applyBorder="1" applyAlignment="1">
      <alignment horizontal="justify" vertical="top" wrapText="1"/>
    </xf>
    <xf numFmtId="0" fontId="49" fillId="20" borderId="10" xfId="0" applyFont="1" applyFill="1" applyBorder="1" applyAlignment="1">
      <alignment horizontal="center" vertical="top" wrapText="1"/>
    </xf>
    <xf numFmtId="171" fontId="64" fillId="20" borderId="10" xfId="0" applyNumberFormat="1" applyFont="1" applyFill="1" applyBorder="1" applyAlignment="1">
      <alignment horizontal="center" vertical="top" wrapText="1"/>
    </xf>
    <xf numFmtId="171" fontId="64" fillId="20" borderId="10" xfId="0" applyNumberFormat="1" applyFont="1" applyFill="1" applyBorder="1" applyAlignment="1">
      <alignment vertical="top" wrapText="1"/>
    </xf>
    <xf numFmtId="0" fontId="0" fillId="20" borderId="0" xfId="0" applyFill="1" applyAlignment="1">
      <alignment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vertical="center" wrapText="1"/>
    </xf>
    <xf numFmtId="0" fontId="64" fillId="0" borderId="10" xfId="0" applyFont="1" applyFill="1" applyBorder="1" applyAlignment="1">
      <alignment horizontal="center" vertical="top" wrapText="1"/>
    </xf>
    <xf numFmtId="171" fontId="64" fillId="0" borderId="10" xfId="0" applyNumberFormat="1" applyFont="1" applyFill="1" applyBorder="1" applyAlignment="1">
      <alignment horizontal="justify" vertical="top" wrapText="1"/>
    </xf>
    <xf numFmtId="171" fontId="64" fillId="0" borderId="10" xfId="0" applyNumberFormat="1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horizontal="justify" vertical="top" wrapText="1"/>
    </xf>
    <xf numFmtId="171" fontId="49" fillId="0" borderId="10" xfId="0" applyNumberFormat="1" applyFont="1" applyBorder="1" applyAlignment="1">
      <alignment horizontal="justify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justify" vertical="top" wrapText="1"/>
    </xf>
    <xf numFmtId="171" fontId="49" fillId="0" borderId="10" xfId="0" applyNumberFormat="1" applyFont="1" applyFill="1" applyBorder="1" applyAlignment="1">
      <alignment horizontal="justify" vertical="top" wrapText="1"/>
    </xf>
    <xf numFmtId="171" fontId="49" fillId="0" borderId="10" xfId="0" applyNumberFormat="1" applyFont="1" applyFill="1" applyBorder="1" applyAlignment="1">
      <alignment horizontal="center" vertical="top" wrapText="1"/>
    </xf>
    <xf numFmtId="171" fontId="64" fillId="0" borderId="10" xfId="0" applyNumberFormat="1" applyFont="1" applyBorder="1" applyAlignment="1">
      <alignment horizontal="center" vertical="top" wrapText="1"/>
    </xf>
    <xf numFmtId="171" fontId="64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171" fontId="49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justify" vertical="top" wrapText="1"/>
    </xf>
    <xf numFmtId="171" fontId="64" fillId="0" borderId="10" xfId="0" applyNumberFormat="1" applyFont="1" applyBorder="1" applyAlignment="1">
      <alignment horizontal="justify" vertical="top" wrapText="1"/>
    </xf>
    <xf numFmtId="0" fontId="49" fillId="0" borderId="13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1" fontId="64" fillId="8" borderId="10" xfId="0" applyNumberFormat="1" applyFont="1" applyFill="1" applyBorder="1" applyAlignment="1">
      <alignment horizontal="center" vertical="top" wrapText="1"/>
    </xf>
    <xf numFmtId="0" fontId="64" fillId="8" borderId="10" xfId="0" applyFont="1" applyFill="1" applyBorder="1" applyAlignment="1">
      <alignment horizontal="center" vertical="top" wrapText="1"/>
    </xf>
    <xf numFmtId="0" fontId="64" fillId="8" borderId="10" xfId="0" applyFont="1" applyFill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20" borderId="10" xfId="0" applyFont="1" applyFill="1" applyBorder="1" applyAlignment="1">
      <alignment horizontal="justify" vertical="top" wrapText="1"/>
    </xf>
    <xf numFmtId="0" fontId="49" fillId="20" borderId="10" xfId="0" applyFont="1" applyFill="1" applyBorder="1" applyAlignment="1">
      <alignment horizontal="center" vertical="top" wrapText="1"/>
    </xf>
    <xf numFmtId="171" fontId="64" fillId="20" borderId="10" xfId="0" applyNumberFormat="1" applyFont="1" applyFill="1" applyBorder="1" applyAlignment="1">
      <alignment horizontal="center" vertical="top" wrapText="1"/>
    </xf>
    <xf numFmtId="171" fontId="64" fillId="20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50" fillId="24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distributed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84" fillId="0" borderId="1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4" fillId="0" borderId="14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85" fillId="0" borderId="10" xfId="99" applyNumberFormat="1" applyFont="1" applyBorder="1" applyAlignment="1">
      <alignment horizontal="center" vertical="center" wrapText="1"/>
      <protection/>
    </xf>
    <xf numFmtId="171" fontId="64" fillId="0" borderId="10" xfId="0" applyNumberFormat="1" applyFont="1" applyFill="1" applyBorder="1" applyAlignment="1">
      <alignment horizontal="justify" vertical="center" wrapText="1"/>
    </xf>
    <xf numFmtId="4" fontId="23" fillId="0" borderId="10" xfId="0" applyNumberFormat="1" applyFont="1" applyFill="1" applyBorder="1" applyAlignment="1">
      <alignment horizontal="center"/>
    </xf>
    <xf numFmtId="43" fontId="69" fillId="0" borderId="0" xfId="99" applyNumberFormat="1" applyFont="1">
      <alignment/>
      <protection/>
    </xf>
    <xf numFmtId="0" fontId="86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0" fontId="1" fillId="0" borderId="11" xfId="0" applyFont="1" applyFill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4" fillId="0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4" fontId="21" fillId="24" borderId="10" xfId="0" applyNumberFormat="1" applyFont="1" applyFill="1" applyBorder="1" applyAlignment="1">
      <alignment wrapText="1"/>
    </xf>
    <xf numFmtId="0" fontId="84" fillId="0" borderId="18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2" fontId="86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56" fillId="24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4" fontId="3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109" applyFont="1" applyFill="1" applyBorder="1">
      <alignment/>
      <protection/>
    </xf>
    <xf numFmtId="2" fontId="86" fillId="0" borderId="1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4" fontId="69" fillId="0" borderId="0" xfId="99" applyNumberFormat="1" applyFont="1">
      <alignment/>
      <protection/>
    </xf>
    <xf numFmtId="4" fontId="28" fillId="0" borderId="0" xfId="0" applyNumberFormat="1" applyFont="1" applyFill="1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3" fontId="1" fillId="0" borderId="0" xfId="0" applyNumberFormat="1" applyFont="1" applyFill="1" applyAlignment="1">
      <alignment/>
    </xf>
    <xf numFmtId="218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0" fontId="69" fillId="0" borderId="10" xfId="99" applyFont="1" applyBorder="1" applyAlignment="1">
      <alignment wrapText="1"/>
      <protection/>
    </xf>
    <xf numFmtId="4" fontId="12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3" fillId="2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219" fontId="1" fillId="0" borderId="0" xfId="0" applyNumberFormat="1" applyFont="1" applyFill="1" applyAlignment="1">
      <alignment horizontal="center"/>
    </xf>
    <xf numFmtId="3" fontId="13" fillId="0" borderId="0" xfId="109" applyNumberFormat="1" applyFont="1" applyFill="1">
      <alignment/>
      <protection/>
    </xf>
    <xf numFmtId="0" fontId="1" fillId="0" borderId="12" xfId="0" applyFont="1" applyFill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4" fontId="13" fillId="0" borderId="0" xfId="109" applyNumberFormat="1" applyFont="1" applyFill="1">
      <alignment/>
      <protection/>
    </xf>
    <xf numFmtId="4" fontId="21" fillId="25" borderId="10" xfId="0" applyNumberFormat="1" applyFont="1" applyFill="1" applyBorder="1" applyAlignment="1">
      <alignment horizontal="center"/>
    </xf>
    <xf numFmtId="0" fontId="4" fillId="0" borderId="18" xfId="109" applyFont="1" applyFill="1" applyBorder="1" applyAlignment="1">
      <alignment horizontal="left"/>
      <protection/>
    </xf>
    <xf numFmtId="0" fontId="4" fillId="0" borderId="29" xfId="109" applyFont="1" applyFill="1" applyBorder="1" applyAlignment="1">
      <alignment horizontal="center" vertical="center"/>
      <protection/>
    </xf>
    <xf numFmtId="4" fontId="4" fillId="0" borderId="13" xfId="109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0" fillId="0" borderId="10" xfId="99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21" fillId="25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" fontId="4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0" fontId="85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right" vertical="center" wrapText="1"/>
    </xf>
    <xf numFmtId="1" fontId="86" fillId="0" borderId="10" xfId="0" applyNumberFormat="1" applyFont="1" applyBorder="1" applyAlignment="1">
      <alignment horizontal="right" vertical="center" wrapText="1"/>
    </xf>
    <xf numFmtId="4" fontId="79" fillId="24" borderId="10" xfId="0" applyNumberFormat="1" applyFont="1" applyFill="1" applyBorder="1" applyAlignment="1">
      <alignment horizontal="right" vertical="center" wrapText="1"/>
    </xf>
    <xf numFmtId="0" fontId="79" fillId="0" borderId="10" xfId="0" applyFont="1" applyBorder="1" applyAlignment="1">
      <alignment horizontal="right" vertical="center"/>
    </xf>
    <xf numFmtId="4" fontId="79" fillId="0" borderId="10" xfId="0" applyNumberFormat="1" applyFont="1" applyBorder="1" applyAlignment="1">
      <alignment horizontal="right" vertical="center"/>
    </xf>
    <xf numFmtId="4" fontId="79" fillId="24" borderId="10" xfId="0" applyNumberFormat="1" applyFont="1" applyFill="1" applyBorder="1" applyAlignment="1">
      <alignment horizontal="right" wrapText="1"/>
    </xf>
    <xf numFmtId="0" fontId="80" fillId="24" borderId="10" xfId="0" applyFont="1" applyFill="1" applyBorder="1" applyAlignment="1">
      <alignment horizontal="right" wrapText="1"/>
    </xf>
    <xf numFmtId="4" fontId="80" fillId="24" borderId="10" xfId="0" applyNumberFormat="1" applyFont="1" applyFill="1" applyBorder="1" applyAlignment="1">
      <alignment horizontal="right" wrapText="1"/>
    </xf>
    <xf numFmtId="4" fontId="80" fillId="24" borderId="10" xfId="0" applyNumberFormat="1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right" vertical="center"/>
    </xf>
    <xf numFmtId="0" fontId="79" fillId="24" borderId="10" xfId="0" applyFont="1" applyFill="1" applyBorder="1" applyAlignment="1">
      <alignment horizontal="right" wrapText="1"/>
    </xf>
    <xf numFmtId="2" fontId="79" fillId="0" borderId="10" xfId="0" applyNumberFormat="1" applyFont="1" applyBorder="1" applyAlignment="1">
      <alignment horizontal="right"/>
    </xf>
    <xf numFmtId="4" fontId="79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right" vertical="center"/>
    </xf>
    <xf numFmtId="171" fontId="79" fillId="24" borderId="10" xfId="119" applyFont="1" applyFill="1" applyBorder="1" applyAlignment="1">
      <alignment horizontal="right" vertical="center" wrapText="1"/>
    </xf>
    <xf numFmtId="171" fontId="79" fillId="0" borderId="10" xfId="119" applyFont="1" applyFill="1" applyBorder="1" applyAlignment="1">
      <alignment horizontal="right" vertical="center" wrapText="1"/>
    </xf>
    <xf numFmtId="171" fontId="79" fillId="0" borderId="10" xfId="119" applyFont="1" applyFill="1" applyBorder="1" applyAlignment="1">
      <alignment horizontal="right" vertical="center"/>
    </xf>
    <xf numFmtId="176" fontId="81" fillId="0" borderId="10" xfId="119" applyNumberFormat="1" applyFont="1" applyBorder="1" applyAlignment="1">
      <alignment horizontal="right" vertical="center" wrapText="1"/>
    </xf>
    <xf numFmtId="171" fontId="79" fillId="24" borderId="10" xfId="119" applyFont="1" applyFill="1" applyBorder="1" applyAlignment="1">
      <alignment horizontal="right" wrapText="1"/>
    </xf>
    <xf numFmtId="171" fontId="79" fillId="0" borderId="10" xfId="119" applyFont="1" applyFill="1" applyBorder="1" applyAlignment="1">
      <alignment horizontal="right" wrapText="1"/>
    </xf>
    <xf numFmtId="171" fontId="79" fillId="0" borderId="10" xfId="119" applyFont="1" applyFill="1" applyBorder="1" applyAlignment="1">
      <alignment horizontal="right"/>
    </xf>
    <xf numFmtId="4" fontId="79" fillId="25" borderId="10" xfId="0" applyNumberFormat="1" applyFont="1" applyFill="1" applyBorder="1" applyAlignment="1">
      <alignment horizontal="right" vertical="center" wrapText="1"/>
    </xf>
    <xf numFmtId="1" fontId="80" fillId="24" borderId="10" xfId="0" applyNumberFormat="1" applyFont="1" applyFill="1" applyBorder="1" applyAlignment="1">
      <alignment horizontal="right" wrapText="1"/>
    </xf>
    <xf numFmtId="2" fontId="80" fillId="24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4" fillId="0" borderId="29" xfId="109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71" fontId="49" fillId="26" borderId="10" xfId="0" applyNumberFormat="1" applyFont="1" applyFill="1" applyBorder="1" applyAlignment="1">
      <alignment horizontal="justify" vertical="top" wrapText="1"/>
    </xf>
    <xf numFmtId="171" fontId="49" fillId="26" borderId="10" xfId="0" applyNumberFormat="1" applyFont="1" applyFill="1" applyBorder="1" applyAlignment="1">
      <alignment horizontal="justify" vertical="top" wrapText="1"/>
    </xf>
    <xf numFmtId="0" fontId="59" fillId="0" borderId="20" xfId="0" applyFont="1" applyBorder="1" applyAlignment="1">
      <alignment horizontal="justify" vertical="top" wrapText="1"/>
    </xf>
    <xf numFmtId="0" fontId="59" fillId="0" borderId="24" xfId="0" applyFont="1" applyBorder="1" applyAlignment="1">
      <alignment horizontal="justify" vertical="top" wrapText="1"/>
    </xf>
    <xf numFmtId="0" fontId="59" fillId="0" borderId="21" xfId="0" applyFont="1" applyBorder="1" applyAlignment="1">
      <alignment horizontal="justify" vertical="top" wrapText="1"/>
    </xf>
    <xf numFmtId="0" fontId="59" fillId="0" borderId="0" xfId="0" applyFont="1" applyAlignment="1">
      <alignment horizontal="justify" vertical="top" wrapText="1"/>
    </xf>
    <xf numFmtId="0" fontId="60" fillId="0" borderId="0" xfId="0" applyFont="1" applyAlignment="1">
      <alignment horizontal="justify" wrapText="1"/>
    </xf>
    <xf numFmtId="0" fontId="59" fillId="0" borderId="27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59" fillId="0" borderId="20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9" fillId="0" borderId="33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20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59" fillId="0" borderId="15" xfId="0" applyFont="1" applyBorder="1" applyAlignment="1">
      <alignment horizontal="justify" vertical="top" wrapText="1"/>
    </xf>
    <xf numFmtId="0" fontId="74" fillId="0" borderId="0" xfId="83" applyFont="1" applyAlignment="1" applyProtection="1">
      <alignment horizontal="right" vertical="top" wrapText="1"/>
      <protection/>
    </xf>
    <xf numFmtId="0" fontId="74" fillId="0" borderId="25" xfId="83" applyFont="1" applyBorder="1" applyAlignment="1" applyProtection="1">
      <alignment horizontal="right" vertical="top" wrapText="1"/>
      <protection/>
    </xf>
    <xf numFmtId="0" fontId="59" fillId="0" borderId="0" xfId="0" applyFont="1" applyAlignment="1">
      <alignment vertical="top" wrapText="1"/>
    </xf>
    <xf numFmtId="0" fontId="59" fillId="0" borderId="31" xfId="0" applyFont="1" applyBorder="1" applyAlignment="1">
      <alignment horizontal="justify" vertical="top" wrapText="1"/>
    </xf>
    <xf numFmtId="0" fontId="59" fillId="0" borderId="0" xfId="0" applyFont="1" applyAlignment="1">
      <alignment horizontal="right" vertical="top" wrapText="1"/>
    </xf>
    <xf numFmtId="0" fontId="59" fillId="0" borderId="25" xfId="0" applyFont="1" applyBorder="1" applyAlignment="1">
      <alignment horizontal="right" vertical="top" wrapText="1"/>
    </xf>
    <xf numFmtId="0" fontId="59" fillId="0" borderId="27" xfId="0" applyFont="1" applyBorder="1" applyAlignment="1">
      <alignment horizontal="justify" vertical="top" wrapText="1"/>
    </xf>
    <xf numFmtId="0" fontId="59" fillId="0" borderId="17" xfId="0" applyFont="1" applyBorder="1" applyAlignment="1">
      <alignment horizontal="justify" vertical="top" wrapText="1"/>
    </xf>
    <xf numFmtId="0" fontId="60" fillId="0" borderId="34" xfId="0" applyFont="1" applyBorder="1" applyAlignment="1">
      <alignment horizontal="justify" wrapText="1"/>
    </xf>
    <xf numFmtId="0" fontId="59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wrapText="1"/>
    </xf>
    <xf numFmtId="0" fontId="59" fillId="0" borderId="31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171" fontId="49" fillId="0" borderId="10" xfId="0" applyNumberFormat="1" applyFont="1" applyFill="1" applyBorder="1" applyAlignment="1">
      <alignment horizontal="justify" vertical="top" wrapText="1"/>
    </xf>
    <xf numFmtId="171" fontId="49" fillId="0" borderId="10" xfId="0" applyNumberFormat="1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justify" vertical="top" wrapText="1"/>
    </xf>
    <xf numFmtId="0" fontId="66" fillId="0" borderId="12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171" fontId="49" fillId="0" borderId="10" xfId="0" applyNumberFormat="1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justify" vertical="top" wrapText="1"/>
    </xf>
    <xf numFmtId="171" fontId="67" fillId="0" borderId="12" xfId="0" applyNumberFormat="1" applyFont="1" applyFill="1" applyBorder="1" applyAlignment="1">
      <alignment horizontal="center" vertical="top" wrapText="1"/>
    </xf>
    <xf numFmtId="171" fontId="67" fillId="0" borderId="11" xfId="0" applyNumberFormat="1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" fontId="24" fillId="0" borderId="27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top" wrapText="1"/>
    </xf>
    <xf numFmtId="0" fontId="24" fillId="0" borderId="17" xfId="0" applyFont="1" applyBorder="1" applyAlignment="1">
      <alignment horizontal="justify" vertical="top" wrapText="1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24" fillId="0" borderId="14" xfId="0" applyFont="1" applyFill="1" applyBorder="1" applyAlignment="1">
      <alignment horizontal="left" vertical="top" wrapText="1"/>
    </xf>
    <xf numFmtId="0" fontId="14" fillId="0" borderId="38" xfId="99" applyFont="1" applyFill="1" applyBorder="1" applyAlignment="1">
      <alignment horizontal="center" vertical="center" wrapText="1"/>
      <protection/>
    </xf>
    <xf numFmtId="0" fontId="14" fillId="0" borderId="39" xfId="99" applyFont="1" applyFill="1" applyBorder="1" applyAlignment="1">
      <alignment horizontal="center" vertical="center" wrapText="1"/>
      <protection/>
    </xf>
    <xf numFmtId="0" fontId="14" fillId="0" borderId="35" xfId="99" applyFont="1" applyFill="1" applyBorder="1" applyAlignment="1">
      <alignment horizontal="center" vertical="center" wrapText="1"/>
      <protection/>
    </xf>
    <xf numFmtId="0" fontId="14" fillId="0" borderId="40" xfId="99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14" fillId="0" borderId="36" xfId="99" applyFont="1" applyFill="1" applyBorder="1" applyAlignment="1">
      <alignment horizontal="center" vertical="center" wrapText="1"/>
      <protection/>
    </xf>
    <xf numFmtId="4" fontId="69" fillId="0" borderId="10" xfId="99" applyNumberFormat="1" applyFont="1" applyBorder="1" applyAlignment="1">
      <alignment horizontal="center" vertical="center" wrapText="1"/>
      <protection/>
    </xf>
    <xf numFmtId="0" fontId="70" fillId="0" borderId="0" xfId="99" applyFont="1" applyAlignment="1">
      <alignment horizontal="center" wrapText="1"/>
      <protection/>
    </xf>
    <xf numFmtId="4" fontId="69" fillId="0" borderId="12" xfId="99" applyNumberFormat="1" applyFont="1" applyBorder="1" applyAlignment="1">
      <alignment horizontal="center" vertical="center" wrapText="1"/>
      <protection/>
    </xf>
    <xf numFmtId="4" fontId="69" fillId="0" borderId="28" xfId="99" applyNumberFormat="1" applyFont="1" applyBorder="1" applyAlignment="1">
      <alignment horizontal="center" vertical="center" wrapText="1"/>
      <protection/>
    </xf>
    <xf numFmtId="4" fontId="69" fillId="0" borderId="11" xfId="99" applyNumberFormat="1" applyFont="1" applyBorder="1" applyAlignment="1">
      <alignment horizontal="center" vertical="center" wrapText="1"/>
      <protection/>
    </xf>
    <xf numFmtId="0" fontId="14" fillId="0" borderId="12" xfId="99" applyFont="1" applyFill="1" applyBorder="1" applyAlignment="1">
      <alignment horizontal="center" vertical="center" wrapText="1"/>
      <protection/>
    </xf>
    <xf numFmtId="0" fontId="14" fillId="0" borderId="11" xfId="99" applyFont="1" applyFill="1" applyBorder="1" applyAlignment="1">
      <alignment horizontal="center" vertical="center" wrapText="1"/>
      <protection/>
    </xf>
    <xf numFmtId="0" fontId="69" fillId="0" borderId="10" xfId="99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69" fillId="0" borderId="12" xfId="99" applyFont="1" applyBorder="1" applyAlignment="1">
      <alignment horizontal="center" vertical="center" wrapText="1"/>
      <protection/>
    </xf>
    <xf numFmtId="0" fontId="69" fillId="0" borderId="28" xfId="99" applyFont="1" applyBorder="1" applyAlignment="1">
      <alignment horizontal="center" vertical="center" wrapText="1"/>
      <protection/>
    </xf>
    <xf numFmtId="0" fontId="69" fillId="0" borderId="11" xfId="99" applyFont="1" applyBorder="1" applyAlignment="1">
      <alignment horizontal="center" vertical="center" wrapText="1"/>
      <protection/>
    </xf>
    <xf numFmtId="0" fontId="69" fillId="0" borderId="0" xfId="99" applyFont="1" applyAlignment="1">
      <alignment horizontal="left" wrapText="1"/>
      <protection/>
    </xf>
    <xf numFmtId="0" fontId="69" fillId="0" borderId="18" xfId="99" applyFont="1" applyBorder="1" applyAlignment="1">
      <alignment horizontal="center" vertical="center" wrapText="1"/>
      <protection/>
    </xf>
    <xf numFmtId="0" fontId="69" fillId="0" borderId="13" xfId="99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9" fillId="0" borderId="18" xfId="99" applyFont="1" applyBorder="1" applyAlignment="1">
      <alignment horizontal="center"/>
      <protection/>
    </xf>
    <xf numFmtId="0" fontId="69" fillId="0" borderId="29" xfId="99" applyFont="1" applyBorder="1" applyAlignment="1">
      <alignment horizontal="center"/>
      <protection/>
    </xf>
    <xf numFmtId="0" fontId="69" fillId="0" borderId="13" xfId="99" applyFont="1" applyBorder="1" applyAlignment="1">
      <alignment horizontal="center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wrapText="1"/>
    </xf>
    <xf numFmtId="0" fontId="20" fillId="0" borderId="0" xfId="0" applyFont="1" applyFill="1" applyAlignment="1">
      <alignment horizontal="center" vertical="top" wrapText="1"/>
    </xf>
    <xf numFmtId="0" fontId="7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1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38" xfId="109" applyFont="1" applyFill="1" applyBorder="1" applyAlignment="1">
      <alignment horizontal="center" vertical="center" wrapText="1"/>
      <protection/>
    </xf>
    <xf numFmtId="0" fontId="4" fillId="0" borderId="35" xfId="109" applyFont="1" applyFill="1" applyBorder="1" applyAlignment="1">
      <alignment horizontal="center" vertical="center" wrapText="1"/>
      <protection/>
    </xf>
    <xf numFmtId="0" fontId="4" fillId="0" borderId="37" xfId="109" applyFont="1" applyFill="1" applyBorder="1" applyAlignment="1">
      <alignment horizontal="center" vertical="center" wrapText="1"/>
      <protection/>
    </xf>
    <xf numFmtId="0" fontId="4" fillId="0" borderId="41" xfId="109" applyFont="1" applyFill="1" applyBorder="1" applyAlignment="1">
      <alignment horizontal="center" vertical="center" wrapText="1"/>
      <protection/>
    </xf>
    <xf numFmtId="0" fontId="4" fillId="0" borderId="12" xfId="109" applyFont="1" applyFill="1" applyBorder="1" applyAlignment="1">
      <alignment horizontal="center" vertical="center" wrapText="1"/>
      <protection/>
    </xf>
    <xf numFmtId="0" fontId="4" fillId="0" borderId="28" xfId="109" applyFont="1" applyFill="1" applyBorder="1" applyAlignment="1">
      <alignment horizontal="center" vertical="center" wrapText="1"/>
      <protection/>
    </xf>
    <xf numFmtId="0" fontId="4" fillId="0" borderId="11" xfId="109" applyFont="1" applyFill="1" applyBorder="1" applyAlignment="1">
      <alignment horizontal="center" vertical="center" wrapText="1"/>
      <protection/>
    </xf>
    <xf numFmtId="0" fontId="4" fillId="0" borderId="12" xfId="109" applyFont="1" applyFill="1" applyBorder="1" applyAlignment="1">
      <alignment horizontal="center" vertical="center" wrapText="1"/>
      <protection/>
    </xf>
    <xf numFmtId="0" fontId="4" fillId="0" borderId="28" xfId="109" applyFont="1" applyFill="1" applyBorder="1" applyAlignment="1">
      <alignment horizontal="center" vertical="center" wrapText="1"/>
      <protection/>
    </xf>
    <xf numFmtId="0" fontId="4" fillId="0" borderId="11" xfId="109" applyFont="1" applyFill="1" applyBorder="1" applyAlignment="1">
      <alignment horizontal="center" vertical="center" wrapText="1"/>
      <protection/>
    </xf>
    <xf numFmtId="0" fontId="13" fillId="0" borderId="0" xfId="109" applyFont="1" applyFill="1" applyBorder="1" applyAlignment="1">
      <alignment horizontal="center"/>
      <protection/>
    </xf>
    <xf numFmtId="0" fontId="4" fillId="0" borderId="10" xfId="109" applyFont="1" applyFill="1" applyBorder="1" applyAlignment="1">
      <alignment horizontal="center" vertical="center" wrapText="1"/>
      <protection/>
    </xf>
    <xf numFmtId="0" fontId="10" fillId="0" borderId="10" xfId="109" applyFont="1" applyFill="1" applyBorder="1" applyAlignment="1">
      <alignment horizontal="center" vertical="center"/>
      <protection/>
    </xf>
    <xf numFmtId="0" fontId="4" fillId="0" borderId="10" xfId="109" applyFont="1" applyFill="1" applyBorder="1" applyAlignment="1">
      <alignment horizontal="center" vertical="center" wrapText="1"/>
      <protection/>
    </xf>
    <xf numFmtId="0" fontId="13" fillId="0" borderId="10" xfId="109" applyFont="1" applyFill="1" applyBorder="1" applyAlignment="1">
      <alignment horizontal="center"/>
      <protection/>
    </xf>
    <xf numFmtId="0" fontId="4" fillId="0" borderId="18" xfId="109" applyFont="1" applyFill="1" applyBorder="1" applyAlignment="1">
      <alignment horizontal="left"/>
      <protection/>
    </xf>
    <xf numFmtId="0" fontId="4" fillId="0" borderId="29" xfId="109" applyFont="1" applyFill="1" applyBorder="1" applyAlignment="1">
      <alignment horizontal="left"/>
      <protection/>
    </xf>
    <xf numFmtId="0" fontId="4" fillId="0" borderId="13" xfId="109" applyFont="1" applyFill="1" applyBorder="1" applyAlignment="1">
      <alignment horizontal="left"/>
      <protection/>
    </xf>
    <xf numFmtId="4" fontId="55" fillId="0" borderId="12" xfId="109" applyNumberFormat="1" applyFont="1" applyFill="1" applyBorder="1" applyAlignment="1">
      <alignment horizontal="center" vertical="center"/>
      <protection/>
    </xf>
    <xf numFmtId="4" fontId="55" fillId="0" borderId="11" xfId="109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2" fontId="24" fillId="0" borderId="18" xfId="0" applyNumberFormat="1" applyFont="1" applyFill="1" applyBorder="1" applyAlignment="1">
      <alignment horizontal="center" wrapText="1"/>
    </xf>
    <xf numFmtId="2" fontId="24" fillId="0" borderId="13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24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" fontId="6" fillId="0" borderId="38" xfId="0" applyNumberFormat="1" applyFont="1" applyFill="1" applyBorder="1" applyAlignment="1">
      <alignment horizontal="center" vertical="top" wrapText="1"/>
    </xf>
    <xf numFmtId="1" fontId="6" fillId="0" borderId="39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 wrapText="1"/>
    </xf>
    <xf numFmtId="1" fontId="6" fillId="0" borderId="40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1" fontId="6" fillId="0" borderId="36" xfId="0" applyNumberFormat="1" applyFont="1" applyFill="1" applyBorder="1" applyAlignment="1">
      <alignment horizontal="center" vertical="top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 2" xfId="86"/>
    <cellStyle name="Денежный 3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 2" xfId="98"/>
    <cellStyle name="Обычный 2 5" xfId="99"/>
    <cellStyle name="Обычный 3" xfId="100"/>
    <cellStyle name="Обычный 4" xfId="101"/>
    <cellStyle name="Обычный 4 2" xfId="102"/>
    <cellStyle name="Обычный 4 2 2" xfId="103"/>
    <cellStyle name="Обычный 4 2 2 2" xfId="104"/>
    <cellStyle name="Обычный 4 3" xfId="105"/>
    <cellStyle name="Обычный 5" xfId="106"/>
    <cellStyle name="Обычный 6" xfId="107"/>
    <cellStyle name="Обычный_МОУ СОШ 38 01(1).01.11" xfId="108"/>
    <cellStyle name="Обычный_формы по ком усл (прил 5, 6)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Финансовый 2" xfId="119"/>
    <cellStyle name="Финансовый 3" xfId="120"/>
    <cellStyle name="Финансовый 4" xfId="121"/>
    <cellStyle name="Финансовый 5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0.983\2018%20&#1089;&#1086;&#1096;%2022%20&#1087;&#1093;&#1076;%202017%20&#1089;%20&#1088;&#1072;&#1089;&#1096;&#1080;&#1092;&#1088;&#1086;&#1074;&#1082;&#1072;&#1084;&#1080;%20&#8212;&#1089;&#1086;&#1096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ФХД"/>
      <sheetName val="таб.2 ФХД"/>
      <sheetName val="табл.2.1 фхд"/>
      <sheetName val="1"/>
      <sheetName val="1.1"/>
      <sheetName val="1.3"/>
      <sheetName val="1.5."/>
      <sheetName val="2"/>
      <sheetName val="4"/>
      <sheetName val="6"/>
      <sheetName val="7"/>
      <sheetName val="7.2."/>
      <sheetName val="7.4."/>
      <sheetName val="7.6."/>
      <sheetName val="7.8."/>
      <sheetName val="8"/>
      <sheetName val="10"/>
      <sheetName val="7.12."/>
      <sheetName val="11"/>
    </sheetNames>
    <sheetDataSet>
      <sheetData sheetId="3">
        <row r="26">
          <cell r="M26">
            <v>0</v>
          </cell>
        </row>
      </sheetData>
      <sheetData sheetId="16">
        <row r="18">
          <cell r="D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12062346.0/" TargetMode="External" /><Relationship Id="rId3" Type="http://schemas.openxmlformats.org/officeDocument/2006/relationships/hyperlink" Target="garantf1://79064.0/" TargetMode="External" /><Relationship Id="rId4" Type="http://schemas.openxmlformats.org/officeDocument/2006/relationships/hyperlink" Target="garantf1://79222.0/" TargetMode="External" /><Relationship Id="rId5" Type="http://schemas.openxmlformats.org/officeDocument/2006/relationships/hyperlink" Target="garantf1://12022754.0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9702/2a2fd8efeffb727e38658d8fcbfc12849b352733/#dst3146" TargetMode="Externa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9702/2a2fd8efeffb727e38658d8fcbfc12849b352733/#dst3146" TargetMode="Externa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B4">
      <selection activeCell="A23" sqref="A23:W23"/>
    </sheetView>
  </sheetViews>
  <sheetFormatPr defaultColWidth="9.00390625" defaultRowHeight="12.75"/>
  <cols>
    <col min="1" max="1" width="0" style="0" hidden="1" customWidth="1"/>
    <col min="2" max="2" width="27.50390625" style="0" customWidth="1"/>
    <col min="3" max="5" width="6.00390625" style="0" customWidth="1"/>
  </cols>
  <sheetData>
    <row r="1" spans="1:24" ht="18" customHeight="1">
      <c r="A1" s="544"/>
      <c r="B1" s="544"/>
      <c r="C1" s="544"/>
      <c r="D1" s="544"/>
      <c r="E1" s="544"/>
      <c r="F1" s="544"/>
      <c r="G1" s="544"/>
      <c r="H1" s="544"/>
      <c r="I1" s="544"/>
      <c r="K1" s="120"/>
      <c r="L1" s="120"/>
      <c r="M1" s="120"/>
      <c r="N1" s="120"/>
      <c r="O1" s="120"/>
      <c r="P1" s="120"/>
      <c r="Q1" s="120"/>
      <c r="R1" s="120"/>
      <c r="S1" s="577" t="s">
        <v>154</v>
      </c>
      <c r="T1" s="577"/>
      <c r="U1" s="577"/>
      <c r="V1" s="577"/>
      <c r="W1" s="577"/>
      <c r="X1" s="121"/>
    </row>
    <row r="2" spans="1:24" ht="13.5" thickBot="1">
      <c r="A2" s="544"/>
      <c r="B2" s="544"/>
      <c r="C2" s="544"/>
      <c r="D2" s="544"/>
      <c r="E2" s="544"/>
      <c r="F2" s="544"/>
      <c r="G2" s="544"/>
      <c r="H2" s="544"/>
      <c r="I2" s="544"/>
      <c r="J2" s="122"/>
      <c r="K2" s="122"/>
      <c r="L2" s="122"/>
      <c r="M2" s="122"/>
      <c r="N2" s="122"/>
      <c r="O2" s="122"/>
      <c r="P2" s="122"/>
      <c r="Q2" s="576"/>
      <c r="R2" s="576"/>
      <c r="S2" s="576"/>
      <c r="T2" s="576"/>
      <c r="U2" s="576"/>
      <c r="V2" s="576"/>
      <c r="W2" s="576"/>
      <c r="X2" s="121"/>
    </row>
    <row r="3" spans="1:24" ht="14.25" customHeight="1">
      <c r="A3" s="544"/>
      <c r="B3" s="544"/>
      <c r="C3" s="544"/>
      <c r="D3" s="544"/>
      <c r="E3" s="544"/>
      <c r="F3" s="544"/>
      <c r="G3" s="544"/>
      <c r="H3" s="544"/>
      <c r="I3" s="544"/>
      <c r="K3" s="122"/>
      <c r="L3" s="122"/>
      <c r="M3" s="122"/>
      <c r="N3" s="122"/>
      <c r="O3" s="122"/>
      <c r="P3" s="122"/>
      <c r="Q3" s="575" t="s">
        <v>155</v>
      </c>
      <c r="R3" s="575"/>
      <c r="S3" s="575"/>
      <c r="T3" s="575"/>
      <c r="U3" s="575"/>
      <c r="V3" s="575"/>
      <c r="W3" s="575"/>
      <c r="X3" s="121"/>
    </row>
    <row r="4" spans="1:24" ht="12.75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121"/>
    </row>
    <row r="5" spans="1:24" ht="13.5" thickBot="1">
      <c r="A5" s="544"/>
      <c r="B5" s="544"/>
      <c r="C5" s="544"/>
      <c r="D5" s="544"/>
      <c r="E5" s="544"/>
      <c r="F5" s="544"/>
      <c r="G5" s="544"/>
      <c r="H5" s="544"/>
      <c r="I5" s="544"/>
      <c r="J5" s="122"/>
      <c r="K5" s="122"/>
      <c r="L5" s="122"/>
      <c r="M5" s="122"/>
      <c r="N5" s="544"/>
      <c r="O5" s="544"/>
      <c r="P5" s="122"/>
      <c r="Q5" s="123"/>
      <c r="R5" s="123"/>
      <c r="S5" s="122"/>
      <c r="T5" s="576"/>
      <c r="U5" s="576"/>
      <c r="V5" s="576"/>
      <c r="W5" s="576"/>
      <c r="X5" s="121"/>
    </row>
    <row r="6" spans="1:24" ht="14.25" customHeight="1">
      <c r="A6" s="544"/>
      <c r="B6" s="544"/>
      <c r="C6" s="544"/>
      <c r="D6" s="544"/>
      <c r="E6" s="544"/>
      <c r="F6" s="544"/>
      <c r="G6" s="544"/>
      <c r="H6" s="544"/>
      <c r="I6" s="544"/>
      <c r="K6" s="122"/>
      <c r="L6" s="122"/>
      <c r="M6" s="122"/>
      <c r="N6" s="120"/>
      <c r="O6" s="120"/>
      <c r="P6" s="117"/>
      <c r="Q6" s="575" t="s">
        <v>6</v>
      </c>
      <c r="R6" s="575"/>
      <c r="S6" s="122"/>
      <c r="T6" s="575" t="s">
        <v>7</v>
      </c>
      <c r="U6" s="575"/>
      <c r="V6" s="575"/>
      <c r="W6" s="575"/>
      <c r="X6" s="121"/>
    </row>
    <row r="7" spans="1:24" ht="18" customHeight="1">
      <c r="A7" s="544"/>
      <c r="B7" s="544"/>
      <c r="C7" s="544"/>
      <c r="D7" s="544"/>
      <c r="E7" s="544"/>
      <c r="F7" s="544"/>
      <c r="G7" s="544"/>
      <c r="H7" s="544"/>
      <c r="J7" s="120"/>
      <c r="K7" s="120"/>
      <c r="L7" s="120"/>
      <c r="M7" s="120"/>
      <c r="N7" s="120"/>
      <c r="O7" s="120"/>
      <c r="P7" s="120"/>
      <c r="Q7" s="574" t="s">
        <v>156</v>
      </c>
      <c r="R7" s="574"/>
      <c r="S7" s="574"/>
      <c r="T7" s="574"/>
      <c r="U7" s="574"/>
      <c r="V7" s="574"/>
      <c r="W7" s="574"/>
      <c r="X7" s="120"/>
    </row>
    <row r="8" spans="1:24" ht="12.75">
      <c r="A8" s="573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45"/>
    </row>
    <row r="9" spans="1:24" ht="17.25" customHeight="1">
      <c r="A9" s="573" t="s">
        <v>157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45"/>
    </row>
    <row r="10" spans="1:24" ht="17.25" customHeight="1">
      <c r="A10" s="573" t="s">
        <v>158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45"/>
    </row>
    <row r="11" spans="1:24" ht="17.25" customHeight="1">
      <c r="A11" s="573" t="s">
        <v>159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45"/>
    </row>
    <row r="12" spans="1:24" ht="13.5" thickBot="1">
      <c r="A12" s="544"/>
      <c r="B12" s="544"/>
      <c r="C12" s="124" t="s">
        <v>160</v>
      </c>
      <c r="D12" s="125" t="s">
        <v>161</v>
      </c>
      <c r="E12" s="562"/>
      <c r="F12" s="562"/>
      <c r="G12" s="126" t="s">
        <v>162</v>
      </c>
      <c r="H12" s="562"/>
      <c r="I12" s="562"/>
      <c r="J12" s="562"/>
      <c r="K12" s="562"/>
      <c r="L12" s="562"/>
      <c r="M12" s="573">
        <v>20</v>
      </c>
      <c r="N12" s="573"/>
      <c r="O12" s="562"/>
      <c r="P12" s="562"/>
      <c r="Q12" s="562"/>
      <c r="R12" s="573" t="s">
        <v>163</v>
      </c>
      <c r="S12" s="573"/>
      <c r="T12" s="544"/>
      <c r="U12" s="544"/>
      <c r="V12" s="545"/>
      <c r="W12" s="545"/>
      <c r="X12" s="545"/>
    </row>
    <row r="13" spans="1:24" ht="13.5" thickBot="1">
      <c r="A13" s="572" t="s">
        <v>164</v>
      </c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121"/>
    </row>
    <row r="14" spans="1:24" ht="12.75">
      <c r="A14" s="561"/>
      <c r="B14" s="561"/>
      <c r="C14" s="561"/>
      <c r="D14" s="561"/>
      <c r="E14" s="561"/>
      <c r="F14" s="561"/>
      <c r="G14" s="561"/>
      <c r="H14" s="561"/>
      <c r="I14" s="561"/>
      <c r="J14" s="561"/>
      <c r="K14" s="544"/>
      <c r="L14" s="544"/>
      <c r="M14" s="544"/>
      <c r="N14" s="544"/>
      <c r="O14" s="544"/>
      <c r="P14" s="544"/>
      <c r="Q14" s="544"/>
      <c r="R14" s="544"/>
      <c r="S14" s="563" t="s">
        <v>165</v>
      </c>
      <c r="T14" s="563"/>
      <c r="U14" s="563"/>
      <c r="V14" s="564"/>
      <c r="W14" s="569"/>
      <c r="X14" s="571"/>
    </row>
    <row r="15" spans="1:24" ht="13.5" thickBot="1">
      <c r="A15" s="561" t="s">
        <v>166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2"/>
      <c r="L15" s="562"/>
      <c r="M15" s="562"/>
      <c r="N15" s="562"/>
      <c r="O15" s="562"/>
      <c r="P15" s="562"/>
      <c r="Q15" s="544"/>
      <c r="R15" s="544"/>
      <c r="S15" s="563"/>
      <c r="T15" s="563"/>
      <c r="U15" s="563"/>
      <c r="V15" s="564"/>
      <c r="W15" s="570"/>
      <c r="X15" s="571"/>
    </row>
    <row r="16" spans="1:24" ht="18" customHeight="1">
      <c r="A16" s="561" t="s">
        <v>167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6"/>
      <c r="L16" s="566"/>
      <c r="M16" s="566"/>
      <c r="N16" s="566"/>
      <c r="O16" s="566"/>
      <c r="P16" s="566"/>
      <c r="Q16" s="544"/>
      <c r="R16" s="544"/>
      <c r="S16" s="563" t="s">
        <v>168</v>
      </c>
      <c r="T16" s="563"/>
      <c r="U16" s="563"/>
      <c r="V16" s="564"/>
      <c r="W16" s="569"/>
      <c r="X16" s="571"/>
    </row>
    <row r="17" spans="1:24" ht="13.5" thickBot="1">
      <c r="A17" s="561" t="s">
        <v>169</v>
      </c>
      <c r="B17" s="561"/>
      <c r="C17" s="561"/>
      <c r="D17" s="561"/>
      <c r="E17" s="561"/>
      <c r="F17" s="561"/>
      <c r="G17" s="561"/>
      <c r="H17" s="561"/>
      <c r="I17" s="561"/>
      <c r="J17" s="561"/>
      <c r="K17" s="562"/>
      <c r="L17" s="562"/>
      <c r="M17" s="562"/>
      <c r="N17" s="562"/>
      <c r="O17" s="562"/>
      <c r="P17" s="562"/>
      <c r="Q17" s="544"/>
      <c r="R17" s="544"/>
      <c r="S17" s="563"/>
      <c r="T17" s="563"/>
      <c r="U17" s="563"/>
      <c r="V17" s="564"/>
      <c r="W17" s="570"/>
      <c r="X17" s="571"/>
    </row>
    <row r="18" spans="1:24" ht="13.5" thickBot="1">
      <c r="A18" s="561" t="s">
        <v>170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42"/>
      <c r="L18" s="542"/>
      <c r="M18" s="542"/>
      <c r="N18" s="542"/>
      <c r="O18" s="542"/>
      <c r="P18" s="542"/>
      <c r="Q18" s="544"/>
      <c r="R18" s="544"/>
      <c r="S18" s="567" t="s">
        <v>171</v>
      </c>
      <c r="T18" s="567"/>
      <c r="U18" s="567"/>
      <c r="V18" s="568"/>
      <c r="W18" s="127"/>
      <c r="X18" s="121"/>
    </row>
    <row r="19" spans="1:24" ht="14.25" thickBot="1">
      <c r="A19" s="561" t="s">
        <v>172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6"/>
      <c r="L19" s="566"/>
      <c r="M19" s="566"/>
      <c r="N19" s="566"/>
      <c r="O19" s="566"/>
      <c r="P19" s="566"/>
      <c r="Q19" s="544"/>
      <c r="R19" s="544"/>
      <c r="S19" s="563" t="s">
        <v>173</v>
      </c>
      <c r="T19" s="563"/>
      <c r="U19" s="563"/>
      <c r="V19" s="564"/>
      <c r="W19" s="127"/>
      <c r="X19" s="121"/>
    </row>
    <row r="20" spans="1:24" ht="14.25" thickBo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44"/>
      <c r="L20" s="544"/>
      <c r="M20" s="544"/>
      <c r="N20" s="544"/>
      <c r="O20" s="544"/>
      <c r="P20" s="544"/>
      <c r="Q20" s="544"/>
      <c r="R20" s="544"/>
      <c r="S20" s="563" t="s">
        <v>174</v>
      </c>
      <c r="T20" s="563"/>
      <c r="U20" s="563"/>
      <c r="V20" s="564"/>
      <c r="W20" s="127"/>
      <c r="X20" s="121"/>
    </row>
    <row r="21" spans="1:24" ht="14.25" thickBot="1">
      <c r="A21" s="561" t="s">
        <v>175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2"/>
      <c r="L21" s="562"/>
      <c r="M21" s="562"/>
      <c r="N21" s="562"/>
      <c r="O21" s="562"/>
      <c r="P21" s="562"/>
      <c r="Q21" s="544"/>
      <c r="R21" s="544"/>
      <c r="S21" s="563" t="s">
        <v>176</v>
      </c>
      <c r="T21" s="563"/>
      <c r="U21" s="563"/>
      <c r="V21" s="564"/>
      <c r="W21" s="128">
        <v>383</v>
      </c>
      <c r="X21" s="121"/>
    </row>
    <row r="22" spans="1:24" ht="18" customHeight="1">
      <c r="A22" s="565" t="s">
        <v>177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6"/>
      <c r="L22" s="566"/>
      <c r="M22" s="566"/>
      <c r="N22" s="566"/>
      <c r="O22" s="566"/>
      <c r="P22" s="566"/>
      <c r="Q22" s="544"/>
      <c r="R22" s="544"/>
      <c r="S22" s="544"/>
      <c r="T22" s="544"/>
      <c r="U22" s="544"/>
      <c r="V22" s="544"/>
      <c r="W22" s="129"/>
      <c r="X22" s="121"/>
    </row>
    <row r="23" spans="1:24" ht="36" customHeight="1">
      <c r="A23" s="544" t="s">
        <v>178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5"/>
    </row>
    <row r="24" spans="1:24" ht="36" customHeight="1">
      <c r="A24" s="544" t="s">
        <v>179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5"/>
    </row>
    <row r="25" spans="1:24" ht="36" customHeight="1">
      <c r="A25" s="544" t="s">
        <v>180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5"/>
    </row>
    <row r="26" spans="1:24" ht="13.5" thickBot="1">
      <c r="A26" s="544" t="s">
        <v>181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5"/>
    </row>
    <row r="27" spans="1:24" ht="13.5" thickBot="1">
      <c r="A27" s="121"/>
      <c r="B27" s="546" t="s">
        <v>182</v>
      </c>
      <c r="C27" s="549" t="s">
        <v>183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1"/>
      <c r="X27" s="121"/>
    </row>
    <row r="28" spans="1:24" ht="13.5" thickBot="1">
      <c r="A28" s="121"/>
      <c r="B28" s="547"/>
      <c r="C28" s="552" t="s">
        <v>97</v>
      </c>
      <c r="D28" s="553"/>
      <c r="E28" s="554"/>
      <c r="F28" s="558" t="s">
        <v>24</v>
      </c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60"/>
      <c r="X28" s="121"/>
    </row>
    <row r="29" spans="1:24" ht="36.75" customHeight="1" thickBot="1">
      <c r="A29" s="121"/>
      <c r="B29" s="548"/>
      <c r="C29" s="555"/>
      <c r="D29" s="556"/>
      <c r="E29" s="557"/>
      <c r="F29" s="549" t="s">
        <v>184</v>
      </c>
      <c r="G29" s="550"/>
      <c r="H29" s="550"/>
      <c r="I29" s="550"/>
      <c r="J29" s="550"/>
      <c r="K29" s="551"/>
      <c r="L29" s="549" t="s">
        <v>185</v>
      </c>
      <c r="M29" s="550"/>
      <c r="N29" s="550"/>
      <c r="O29" s="550"/>
      <c r="P29" s="550"/>
      <c r="Q29" s="550"/>
      <c r="R29" s="550"/>
      <c r="S29" s="550"/>
      <c r="T29" s="551"/>
      <c r="U29" s="549" t="s">
        <v>186</v>
      </c>
      <c r="V29" s="550"/>
      <c r="W29" s="551"/>
      <c r="X29" s="121"/>
    </row>
    <row r="30" spans="1:24" ht="13.5" thickBot="1">
      <c r="A30" s="121"/>
      <c r="B30" s="130" t="s">
        <v>187</v>
      </c>
      <c r="C30" s="541"/>
      <c r="D30" s="542"/>
      <c r="E30" s="543"/>
      <c r="F30" s="541"/>
      <c r="G30" s="542"/>
      <c r="H30" s="542"/>
      <c r="I30" s="542"/>
      <c r="J30" s="542"/>
      <c r="K30" s="543"/>
      <c r="L30" s="541"/>
      <c r="M30" s="542"/>
      <c r="N30" s="542"/>
      <c r="O30" s="542"/>
      <c r="P30" s="542"/>
      <c r="Q30" s="542"/>
      <c r="R30" s="542"/>
      <c r="S30" s="542"/>
      <c r="T30" s="543"/>
      <c r="U30" s="541"/>
      <c r="V30" s="542"/>
      <c r="W30" s="543"/>
      <c r="X30" s="121"/>
    </row>
    <row r="31" spans="1:24" ht="13.5" thickBot="1">
      <c r="A31" s="121"/>
      <c r="B31" s="130" t="s">
        <v>188</v>
      </c>
      <c r="C31" s="541"/>
      <c r="D31" s="542"/>
      <c r="E31" s="543"/>
      <c r="F31" s="541"/>
      <c r="G31" s="542"/>
      <c r="H31" s="542"/>
      <c r="I31" s="542"/>
      <c r="J31" s="542"/>
      <c r="K31" s="543"/>
      <c r="L31" s="541"/>
      <c r="M31" s="542"/>
      <c r="N31" s="542"/>
      <c r="O31" s="542"/>
      <c r="P31" s="542"/>
      <c r="Q31" s="542"/>
      <c r="R31" s="542"/>
      <c r="S31" s="542"/>
      <c r="T31" s="543"/>
      <c r="U31" s="541"/>
      <c r="V31" s="542"/>
      <c r="W31" s="543"/>
      <c r="X31" s="121"/>
    </row>
    <row r="32" spans="1:24" ht="27" thickBot="1">
      <c r="A32" s="121"/>
      <c r="B32" s="130" t="s">
        <v>189</v>
      </c>
      <c r="C32" s="541"/>
      <c r="D32" s="542"/>
      <c r="E32" s="543"/>
      <c r="F32" s="541"/>
      <c r="G32" s="542"/>
      <c r="H32" s="542"/>
      <c r="I32" s="542"/>
      <c r="J32" s="542"/>
      <c r="K32" s="543"/>
      <c r="L32" s="541"/>
      <c r="M32" s="542"/>
      <c r="N32" s="542"/>
      <c r="O32" s="542"/>
      <c r="P32" s="542"/>
      <c r="Q32" s="542"/>
      <c r="R32" s="542"/>
      <c r="S32" s="542"/>
      <c r="T32" s="543"/>
      <c r="U32" s="541"/>
      <c r="V32" s="542"/>
      <c r="W32" s="543"/>
      <c r="X32" s="121"/>
    </row>
    <row r="33" spans="1:24" ht="13.5" thickBot="1">
      <c r="A33" s="121"/>
      <c r="B33" s="131" t="s">
        <v>5</v>
      </c>
      <c r="C33" s="541"/>
      <c r="D33" s="542"/>
      <c r="E33" s="543"/>
      <c r="F33" s="541"/>
      <c r="G33" s="542"/>
      <c r="H33" s="542"/>
      <c r="I33" s="542"/>
      <c r="J33" s="542"/>
      <c r="K33" s="543"/>
      <c r="L33" s="541"/>
      <c r="M33" s="542"/>
      <c r="N33" s="542"/>
      <c r="O33" s="542"/>
      <c r="P33" s="542"/>
      <c r="Q33" s="542"/>
      <c r="R33" s="542"/>
      <c r="S33" s="542"/>
      <c r="T33" s="543"/>
      <c r="U33" s="541"/>
      <c r="V33" s="542"/>
      <c r="W33" s="543"/>
      <c r="X33" s="121"/>
    </row>
    <row r="34" spans="1:24" ht="13.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</sheetData>
  <sheetProtection/>
  <mergeCells count="89">
    <mergeCell ref="A3:I3"/>
    <mergeCell ref="Q3:W3"/>
    <mergeCell ref="A1:I1"/>
    <mergeCell ref="S1:W1"/>
    <mergeCell ref="A2:I2"/>
    <mergeCell ref="Q2:W2"/>
    <mergeCell ref="A6:I6"/>
    <mergeCell ref="Q6:R6"/>
    <mergeCell ref="T6:W6"/>
    <mergeCell ref="A4:I4"/>
    <mergeCell ref="J4:W4"/>
    <mergeCell ref="A5:I5"/>
    <mergeCell ref="N5:O5"/>
    <mergeCell ref="T5:W5"/>
    <mergeCell ref="A7:H7"/>
    <mergeCell ref="Q7:W7"/>
    <mergeCell ref="A8:W8"/>
    <mergeCell ref="X8:X11"/>
    <mergeCell ref="A9:W9"/>
    <mergeCell ref="A10:W10"/>
    <mergeCell ref="A11:W11"/>
    <mergeCell ref="A12:B12"/>
    <mergeCell ref="E12:F12"/>
    <mergeCell ref="H12:L12"/>
    <mergeCell ref="M12:N12"/>
    <mergeCell ref="O12:Q12"/>
    <mergeCell ref="R12:S12"/>
    <mergeCell ref="T12:U12"/>
    <mergeCell ref="V12:X12"/>
    <mergeCell ref="A13:W13"/>
    <mergeCell ref="A14:J14"/>
    <mergeCell ref="K14:P15"/>
    <mergeCell ref="Q14:R15"/>
    <mergeCell ref="S14:V15"/>
    <mergeCell ref="W14:W15"/>
    <mergeCell ref="X14:X15"/>
    <mergeCell ref="A15:J15"/>
    <mergeCell ref="A16:J16"/>
    <mergeCell ref="K16:P17"/>
    <mergeCell ref="Q16:R17"/>
    <mergeCell ref="S16:V17"/>
    <mergeCell ref="W16:W17"/>
    <mergeCell ref="X16:X17"/>
    <mergeCell ref="A17:J17"/>
    <mergeCell ref="A18:J18"/>
    <mergeCell ref="K18:P18"/>
    <mergeCell ref="Q18:R18"/>
    <mergeCell ref="S18:V18"/>
    <mergeCell ref="A19:J20"/>
    <mergeCell ref="K19:P20"/>
    <mergeCell ref="Q19:R20"/>
    <mergeCell ref="S19:V19"/>
    <mergeCell ref="S20:V20"/>
    <mergeCell ref="L29:T29"/>
    <mergeCell ref="U29:W29"/>
    <mergeCell ref="A21:J21"/>
    <mergeCell ref="K21:P21"/>
    <mergeCell ref="Q21:R21"/>
    <mergeCell ref="S21:V21"/>
    <mergeCell ref="A22:J22"/>
    <mergeCell ref="K22:P22"/>
    <mergeCell ref="Q22:R22"/>
    <mergeCell ref="S22:V22"/>
    <mergeCell ref="A23:W23"/>
    <mergeCell ref="X23:X26"/>
    <mergeCell ref="A24:W24"/>
    <mergeCell ref="A25:W25"/>
    <mergeCell ref="A26:W26"/>
    <mergeCell ref="B27:B29"/>
    <mergeCell ref="C27:W27"/>
    <mergeCell ref="C28:E29"/>
    <mergeCell ref="F28:W28"/>
    <mergeCell ref="F29:K29"/>
    <mergeCell ref="L32:T32"/>
    <mergeCell ref="U32:W32"/>
    <mergeCell ref="C30:E30"/>
    <mergeCell ref="F30:K30"/>
    <mergeCell ref="L30:T30"/>
    <mergeCell ref="U30:W30"/>
    <mergeCell ref="C33:E33"/>
    <mergeCell ref="F33:K33"/>
    <mergeCell ref="L33:T33"/>
    <mergeCell ref="U33:W33"/>
    <mergeCell ref="C31:E31"/>
    <mergeCell ref="F31:K31"/>
    <mergeCell ref="L31:T31"/>
    <mergeCell ref="U31:W31"/>
    <mergeCell ref="C32:E32"/>
    <mergeCell ref="F32:K32"/>
  </mergeCells>
  <hyperlinks>
    <hyperlink ref="S14" r:id="rId1" display="garantf1://79139.0/"/>
    <hyperlink ref="S16" r:id="rId2" display="garantf1://12062346.0/"/>
    <hyperlink ref="S19" r:id="rId3" display="garantf1://79064.0/"/>
    <hyperlink ref="S20" r:id="rId4" display="garantf1://79222.0/"/>
    <hyperlink ref="S21" r:id="rId5" display="garantf1://12022754.0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"/>
  <sheetViews>
    <sheetView view="pageBreakPreview" zoomScale="60" zoomScaleNormal="80" zoomScalePageLayoutView="0" workbookViewId="0" topLeftCell="A6">
      <selection activeCell="M33" sqref="M33"/>
    </sheetView>
  </sheetViews>
  <sheetFormatPr defaultColWidth="9.125" defaultRowHeight="12.75"/>
  <cols>
    <col min="1" max="1" width="26.625" style="68" customWidth="1"/>
    <col min="2" max="2" width="13.50390625" style="68" customWidth="1"/>
    <col min="3" max="3" width="14.375" style="68" customWidth="1"/>
    <col min="4" max="4" width="12.875" style="68" customWidth="1"/>
    <col min="5" max="5" width="13.625" style="68" customWidth="1"/>
    <col min="6" max="6" width="12.875" style="68" customWidth="1"/>
    <col min="7" max="7" width="10.375" style="68" customWidth="1"/>
    <col min="8" max="8" width="10.125" style="68" customWidth="1"/>
    <col min="9" max="9" width="12.125" style="68" customWidth="1"/>
    <col min="10" max="10" width="17.50390625" style="68" customWidth="1"/>
    <col min="11" max="11" width="15.50390625" style="68" customWidth="1"/>
    <col min="12" max="12" width="12.00390625" style="68" customWidth="1"/>
    <col min="13" max="13" width="25.00390625" style="68" customWidth="1"/>
    <col min="14" max="16384" width="9.125" style="68" customWidth="1"/>
  </cols>
  <sheetData>
    <row r="1" spans="10:12" ht="13.5" hidden="1">
      <c r="J1" s="3"/>
      <c r="L1" s="101" t="s">
        <v>275</v>
      </c>
    </row>
    <row r="2" spans="10:12" ht="13.5" hidden="1">
      <c r="J2" s="3"/>
      <c r="L2" s="101" t="s">
        <v>132</v>
      </c>
    </row>
    <row r="3" spans="10:12" ht="13.5" hidden="1">
      <c r="J3" s="56"/>
      <c r="L3" s="101" t="s">
        <v>116</v>
      </c>
    </row>
    <row r="4" spans="10:13" ht="15.75" customHeight="1" hidden="1">
      <c r="J4" s="13"/>
      <c r="L4" s="101" t="s">
        <v>115</v>
      </c>
      <c r="M4" s="13"/>
    </row>
    <row r="5" spans="10:13" ht="15.75" customHeight="1" hidden="1">
      <c r="J5" s="13"/>
      <c r="L5" s="101" t="s">
        <v>133</v>
      </c>
      <c r="M5" s="13"/>
    </row>
    <row r="6" spans="10:13" ht="15.75" customHeight="1">
      <c r="J6" s="13"/>
      <c r="L6" s="101"/>
      <c r="M6" s="13"/>
    </row>
    <row r="7" spans="1:16" s="254" customFormat="1" ht="33" customHeight="1">
      <c r="A7" s="644" t="s">
        <v>404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53"/>
      <c r="O7" s="53"/>
      <c r="P7" s="53"/>
    </row>
    <row r="8" spans="1:13" ht="15.75" customHeight="1">
      <c r="A8" s="645" t="s">
        <v>147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</row>
    <row r="9" spans="4:13" ht="15.75" customHeight="1">
      <c r="D9" s="215"/>
      <c r="J9" s="13"/>
      <c r="L9" s="54"/>
      <c r="M9" s="13"/>
    </row>
    <row r="10" spans="1:13" ht="14.25" customHeight="1">
      <c r="A10" s="646" t="s">
        <v>350</v>
      </c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</row>
    <row r="11" spans="1:13" ht="12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2:12" s="69" customFormat="1" ht="0" customHeight="1" hidden="1">
      <c r="B12" s="102"/>
      <c r="C12" s="102"/>
      <c r="D12" s="102"/>
      <c r="E12" s="215"/>
      <c r="F12" s="215"/>
      <c r="G12" s="215"/>
      <c r="H12" s="215"/>
      <c r="I12" s="215"/>
      <c r="J12" s="102"/>
      <c r="K12" s="102"/>
      <c r="L12" s="102"/>
    </row>
    <row r="13" spans="2:12" s="69" customFormat="1" ht="12.75" hidden="1">
      <c r="B13" s="102"/>
      <c r="C13" s="102"/>
      <c r="D13" s="102"/>
      <c r="E13" s="645"/>
      <c r="F13" s="645"/>
      <c r="G13" s="645"/>
      <c r="H13" s="645"/>
      <c r="I13" s="102"/>
      <c r="J13" s="102"/>
      <c r="K13" s="102"/>
      <c r="L13" s="102"/>
    </row>
    <row r="14" spans="2:12" s="69" customFormat="1" ht="12.75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s="69" customFormat="1" ht="13.5">
      <c r="A15" s="81" t="s">
        <v>267</v>
      </c>
      <c r="B15" s="231">
        <v>112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12" s="69" customFormat="1" ht="12.7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 s="69" customFormat="1" ht="13.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3" ht="15.75" customHeight="1">
      <c r="A18" s="633" t="s">
        <v>271</v>
      </c>
      <c r="B18" s="637" t="s">
        <v>88</v>
      </c>
      <c r="C18" s="638"/>
      <c r="D18" s="638"/>
      <c r="E18" s="638"/>
      <c r="F18" s="639" t="s">
        <v>89</v>
      </c>
      <c r="G18" s="639"/>
      <c r="H18" s="639"/>
      <c r="I18" s="633" t="s">
        <v>90</v>
      </c>
      <c r="J18" s="634" t="s">
        <v>497</v>
      </c>
      <c r="K18" s="633" t="s">
        <v>91</v>
      </c>
      <c r="L18" s="633" t="s">
        <v>261</v>
      </c>
      <c r="M18" s="633" t="s">
        <v>98</v>
      </c>
    </row>
    <row r="19" spans="1:13" s="70" customFormat="1" ht="15" customHeight="1">
      <c r="A19" s="633"/>
      <c r="B19" s="637"/>
      <c r="C19" s="638"/>
      <c r="D19" s="638"/>
      <c r="E19" s="638"/>
      <c r="F19" s="640" t="s">
        <v>92</v>
      </c>
      <c r="G19" s="640" t="s">
        <v>93</v>
      </c>
      <c r="H19" s="640" t="s">
        <v>94</v>
      </c>
      <c r="I19" s="633"/>
      <c r="J19" s="634"/>
      <c r="K19" s="633"/>
      <c r="L19" s="633"/>
      <c r="M19" s="633"/>
    </row>
    <row r="20" spans="1:13" s="70" customFormat="1" ht="12" customHeight="1">
      <c r="A20" s="633"/>
      <c r="B20" s="637"/>
      <c r="C20" s="638"/>
      <c r="D20" s="638"/>
      <c r="E20" s="638"/>
      <c r="F20" s="641"/>
      <c r="G20" s="641"/>
      <c r="H20" s="641"/>
      <c r="I20" s="633"/>
      <c r="J20" s="634"/>
      <c r="K20" s="633"/>
      <c r="L20" s="633"/>
      <c r="M20" s="633"/>
    </row>
    <row r="21" spans="1:13" s="70" customFormat="1" ht="15.75" customHeight="1">
      <c r="A21" s="633"/>
      <c r="B21" s="635" t="s">
        <v>315</v>
      </c>
      <c r="C21" s="640" t="s">
        <v>505</v>
      </c>
      <c r="D21" s="640" t="s">
        <v>328</v>
      </c>
      <c r="E21" s="640" t="s">
        <v>329</v>
      </c>
      <c r="F21" s="641"/>
      <c r="G21" s="641"/>
      <c r="H21" s="641"/>
      <c r="I21" s="633"/>
      <c r="J21" s="634"/>
      <c r="K21" s="633"/>
      <c r="L21" s="633"/>
      <c r="M21" s="633"/>
    </row>
    <row r="22" spans="1:13" s="70" customFormat="1" ht="27.75" customHeight="1">
      <c r="A22" s="633"/>
      <c r="B22" s="636"/>
      <c r="C22" s="642"/>
      <c r="D22" s="642"/>
      <c r="E22" s="642"/>
      <c r="F22" s="642"/>
      <c r="G22" s="642"/>
      <c r="H22" s="642"/>
      <c r="I22" s="633"/>
      <c r="J22" s="634"/>
      <c r="K22" s="633"/>
      <c r="L22" s="633"/>
      <c r="M22" s="633"/>
    </row>
    <row r="23" spans="1:13" s="70" customFormat="1" ht="12.75">
      <c r="A23" s="633"/>
      <c r="B23" s="255" t="s">
        <v>95</v>
      </c>
      <c r="C23" s="256" t="s">
        <v>95</v>
      </c>
      <c r="D23" s="256" t="s">
        <v>95</v>
      </c>
      <c r="E23" s="256" t="s">
        <v>95</v>
      </c>
      <c r="F23" s="256" t="s">
        <v>95</v>
      </c>
      <c r="G23" s="256" t="s">
        <v>95</v>
      </c>
      <c r="H23" s="256" t="s">
        <v>95</v>
      </c>
      <c r="I23" s="256" t="s">
        <v>95</v>
      </c>
      <c r="J23" s="256" t="s">
        <v>95</v>
      </c>
      <c r="K23" s="256" t="s">
        <v>95</v>
      </c>
      <c r="L23" s="256" t="s">
        <v>95</v>
      </c>
      <c r="M23" s="256" t="s">
        <v>95</v>
      </c>
    </row>
    <row r="24" spans="1:13" s="70" customFormat="1" ht="46.5" customHeight="1">
      <c r="A24" s="190" t="s">
        <v>282</v>
      </c>
      <c r="B24" s="257"/>
      <c r="C24" s="258"/>
      <c r="D24" s="258"/>
      <c r="E24" s="258"/>
      <c r="F24" s="258"/>
      <c r="G24" s="258"/>
      <c r="H24" s="258"/>
      <c r="I24" s="259"/>
      <c r="J24" s="258"/>
      <c r="K24" s="259"/>
      <c r="L24" s="259"/>
      <c r="M24" s="178"/>
    </row>
    <row r="25" spans="1:13" s="70" customFormat="1" ht="18.75" customHeight="1">
      <c r="A25" s="190" t="s">
        <v>280</v>
      </c>
      <c r="B25" s="257"/>
      <c r="C25" s="258">
        <v>36400</v>
      </c>
      <c r="D25" s="258"/>
      <c r="E25" s="258"/>
      <c r="F25" s="258"/>
      <c r="G25" s="258"/>
      <c r="H25" s="258"/>
      <c r="I25" s="259">
        <f>H25+G25+F25+E25+D25+C25+B25</f>
        <v>36400</v>
      </c>
      <c r="J25" s="258"/>
      <c r="K25" s="259">
        <f>I25+J25</f>
        <v>36400</v>
      </c>
      <c r="L25" s="259">
        <v>36400</v>
      </c>
      <c r="M25" s="178">
        <f>L25</f>
        <v>36400</v>
      </c>
    </row>
    <row r="26" spans="1:13" s="70" customFormat="1" ht="52.5" customHeight="1">
      <c r="A26" s="158" t="s">
        <v>314</v>
      </c>
      <c r="B26" s="257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9">
        <f>H26+G26+F26+E26+D26+C26+B26</f>
        <v>0</v>
      </c>
      <c r="J26" s="258">
        <v>0</v>
      </c>
      <c r="K26" s="259">
        <f>I26+J26</f>
        <v>0</v>
      </c>
      <c r="L26" s="259">
        <f>K26*12</f>
        <v>0</v>
      </c>
      <c r="M26" s="178">
        <v>0</v>
      </c>
    </row>
    <row r="27" spans="1:13" s="70" customFormat="1" ht="19.5" customHeight="1">
      <c r="A27" s="158" t="s">
        <v>55</v>
      </c>
      <c r="B27" s="178">
        <f>SUM(B24:B26)</f>
        <v>0</v>
      </c>
      <c r="C27" s="178">
        <f aca="true" t="shared" si="0" ref="C27:H27">SUM(C24:C26)</f>
        <v>36400</v>
      </c>
      <c r="D27" s="178">
        <f t="shared" si="0"/>
        <v>0</v>
      </c>
      <c r="E27" s="178">
        <f t="shared" si="0"/>
        <v>0</v>
      </c>
      <c r="F27" s="178">
        <f t="shared" si="0"/>
        <v>0</v>
      </c>
      <c r="G27" s="178">
        <f t="shared" si="0"/>
        <v>0</v>
      </c>
      <c r="H27" s="178">
        <f t="shared" si="0"/>
        <v>0</v>
      </c>
      <c r="I27" s="259">
        <f>H27+G27+F27+E27+D27+C27+B27</f>
        <v>36400</v>
      </c>
      <c r="J27" s="178">
        <f>SUM(J24:J26)</f>
        <v>0</v>
      </c>
      <c r="K27" s="259">
        <f>I27+J27</f>
        <v>36400</v>
      </c>
      <c r="L27" s="259">
        <v>36400</v>
      </c>
      <c r="M27" s="178">
        <f>SUM(M24:M26)</f>
        <v>36400</v>
      </c>
    </row>
    <row r="28" spans="1:13" s="70" customFormat="1" ht="19.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1:13" ht="39" customHeight="1">
      <c r="A29" s="643" t="s">
        <v>406</v>
      </c>
      <c r="B29" s="643"/>
      <c r="C29" s="643"/>
      <c r="D29" s="55"/>
      <c r="E29" s="55"/>
      <c r="F29" s="8" t="s">
        <v>56</v>
      </c>
      <c r="L29" s="8"/>
      <c r="M29" s="253" t="s">
        <v>581</v>
      </c>
    </row>
    <row r="30" spans="1:13" ht="13.5">
      <c r="A30" s="7"/>
      <c r="B30" s="8"/>
      <c r="C30" s="24"/>
      <c r="D30" s="55"/>
      <c r="E30" s="55"/>
      <c r="F30" s="8" t="s">
        <v>6</v>
      </c>
      <c r="L30" s="8"/>
      <c r="M30" s="8" t="s">
        <v>7</v>
      </c>
    </row>
    <row r="31" spans="1:13" ht="13.5">
      <c r="A31" s="17"/>
      <c r="B31" s="8"/>
      <c r="C31" s="7"/>
      <c r="D31" s="9"/>
      <c r="E31" s="9"/>
      <c r="F31" s="8"/>
      <c r="L31" s="7"/>
      <c r="M31" s="7"/>
    </row>
    <row r="32" spans="1:13" ht="13.5">
      <c r="A32" s="1" t="s">
        <v>22</v>
      </c>
      <c r="B32" s="8"/>
      <c r="C32" s="3"/>
      <c r="D32" s="55"/>
      <c r="E32" s="55"/>
      <c r="F32" s="8" t="s">
        <v>56</v>
      </c>
      <c r="L32" s="8"/>
      <c r="M32" s="253" t="s">
        <v>582</v>
      </c>
    </row>
    <row r="33" spans="1:13" ht="13.5">
      <c r="A33" s="3"/>
      <c r="B33" s="8"/>
      <c r="C33" s="3"/>
      <c r="D33" s="55"/>
      <c r="E33" s="55"/>
      <c r="F33" s="8" t="s">
        <v>6</v>
      </c>
      <c r="L33" s="8"/>
      <c r="M33" s="8" t="s">
        <v>7</v>
      </c>
    </row>
    <row r="34" s="162" customFormat="1" ht="13.5"/>
    <row r="37" spans="1:12" ht="13.5">
      <c r="A37" s="7"/>
      <c r="B37" s="9"/>
      <c r="C37" s="9"/>
      <c r="D37" s="9"/>
      <c r="E37" s="9"/>
      <c r="F37" s="80"/>
      <c r="G37" s="7"/>
      <c r="K37" s="463"/>
      <c r="L37" s="463"/>
    </row>
    <row r="38" ht="12.75">
      <c r="L38" s="463"/>
    </row>
    <row r="39" ht="12.75">
      <c r="L39" s="464"/>
    </row>
  </sheetData>
  <sheetProtection/>
  <mergeCells count="20">
    <mergeCell ref="A29:C29"/>
    <mergeCell ref="L18:L22"/>
    <mergeCell ref="M18:M22"/>
    <mergeCell ref="F19:F22"/>
    <mergeCell ref="G19:G22"/>
    <mergeCell ref="H19:H22"/>
    <mergeCell ref="B21:B22"/>
    <mergeCell ref="C21:C22"/>
    <mergeCell ref="D21:D22"/>
    <mergeCell ref="E21:E22"/>
    <mergeCell ref="A7:M7"/>
    <mergeCell ref="A8:M8"/>
    <mergeCell ref="A10:M10"/>
    <mergeCell ref="E13:H13"/>
    <mergeCell ref="A18:A23"/>
    <mergeCell ref="B18:E20"/>
    <mergeCell ref="F18:H18"/>
    <mergeCell ref="I18:I22"/>
    <mergeCell ref="J18:J22"/>
    <mergeCell ref="K18:K22"/>
  </mergeCells>
  <printOptions horizontalCentered="1"/>
  <pageMargins left="0.3937007874015748" right="0" top="0.53" bottom="0.3937007874015748" header="0.5118110236220472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zoomScale="90" zoomScaleNormal="90" zoomScalePageLayoutView="0" workbookViewId="0" topLeftCell="A12">
      <selection activeCell="M24" sqref="M24"/>
    </sheetView>
  </sheetViews>
  <sheetFormatPr defaultColWidth="9.125" defaultRowHeight="12.75"/>
  <cols>
    <col min="1" max="1" width="18.125" style="162" customWidth="1"/>
    <col min="2" max="2" width="12.50390625" style="162" customWidth="1"/>
    <col min="3" max="3" width="9.00390625" style="162" customWidth="1"/>
    <col min="4" max="4" width="8.875" style="162" customWidth="1"/>
    <col min="5" max="5" width="8.375" style="162" customWidth="1"/>
    <col min="6" max="6" width="8.50390625" style="162" customWidth="1"/>
    <col min="7" max="7" width="7.50390625" style="162" customWidth="1"/>
    <col min="8" max="8" width="8.50390625" style="162" customWidth="1"/>
    <col min="9" max="9" width="8.375" style="162" customWidth="1"/>
    <col min="10" max="10" width="8.50390625" style="162" customWidth="1"/>
    <col min="11" max="11" width="9.50390625" style="162" customWidth="1"/>
    <col min="12" max="12" width="8.875" style="162" customWidth="1"/>
    <col min="13" max="14" width="8.50390625" style="162" customWidth="1"/>
    <col min="15" max="15" width="10.875" style="162" customWidth="1"/>
    <col min="16" max="16" width="11.50390625" style="162" customWidth="1"/>
    <col min="17" max="17" width="13.00390625" style="162" customWidth="1"/>
    <col min="18" max="18" width="9.125" style="162" customWidth="1"/>
    <col min="19" max="16384" width="9.125" style="162" customWidth="1"/>
  </cols>
  <sheetData>
    <row r="1" ht="13.5" hidden="1">
      <c r="Q1" s="163" t="s">
        <v>104</v>
      </c>
    </row>
    <row r="2" ht="13.5" hidden="1">
      <c r="Q2" s="163" t="s">
        <v>247</v>
      </c>
    </row>
    <row r="3" ht="13.5" hidden="1">
      <c r="Q3" s="164" t="s">
        <v>248</v>
      </c>
    </row>
    <row r="4" spans="5:16" ht="13.5" hidden="1">
      <c r="E4" s="3"/>
      <c r="G4" s="3"/>
      <c r="P4" s="54" t="s">
        <v>281</v>
      </c>
    </row>
    <row r="5" spans="4:16" ht="13.5" hidden="1">
      <c r="D5" s="68"/>
      <c r="E5" s="3"/>
      <c r="G5" s="3"/>
      <c r="H5" s="37"/>
      <c r="P5" s="54" t="s">
        <v>132</v>
      </c>
    </row>
    <row r="6" spans="4:16" ht="15" customHeight="1" hidden="1">
      <c r="D6" s="13"/>
      <c r="E6" s="13"/>
      <c r="G6" s="13"/>
      <c r="H6" s="13"/>
      <c r="P6" s="54" t="s">
        <v>116</v>
      </c>
    </row>
    <row r="7" spans="4:16" ht="13.5" hidden="1">
      <c r="D7" s="68"/>
      <c r="E7" s="56"/>
      <c r="G7" s="56"/>
      <c r="H7" s="37"/>
      <c r="P7" s="54" t="s">
        <v>115</v>
      </c>
    </row>
    <row r="8" spans="4:16" ht="13.5" hidden="1">
      <c r="D8" s="68"/>
      <c r="E8" s="56"/>
      <c r="G8" s="56"/>
      <c r="H8" s="37"/>
      <c r="P8" s="54" t="s">
        <v>133</v>
      </c>
    </row>
    <row r="9" spans="4:10" ht="24" customHeight="1">
      <c r="D9" s="13"/>
      <c r="E9" s="13"/>
      <c r="F9" s="54"/>
      <c r="G9" s="13"/>
      <c r="H9" s="13"/>
      <c r="I9" s="56"/>
      <c r="J9" s="37"/>
    </row>
    <row r="10" spans="1:17" ht="28.5" customHeight="1">
      <c r="A10" s="648" t="s">
        <v>403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</row>
    <row r="11" spans="1:17" ht="12.75" customHeight="1">
      <c r="A11" s="661" t="s">
        <v>147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</row>
    <row r="12" spans="1:10" ht="12.75" customHeight="1">
      <c r="A12" s="83"/>
      <c r="D12" s="13"/>
      <c r="E12" s="13"/>
      <c r="F12" s="13"/>
      <c r="G12" s="13"/>
      <c r="H12" s="13"/>
      <c r="I12" s="23"/>
      <c r="J12" s="23"/>
    </row>
    <row r="13" spans="1:17" ht="15" customHeight="1">
      <c r="A13" s="675" t="s">
        <v>249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</row>
    <row r="14" spans="1:17" ht="1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2" ht="13.5">
      <c r="A15" s="162" t="s">
        <v>335</v>
      </c>
      <c r="B15" s="162">
        <v>112</v>
      </c>
    </row>
    <row r="17" spans="1:17" s="166" customFormat="1" ht="19.5" customHeight="1">
      <c r="A17" s="676" t="s">
        <v>271</v>
      </c>
      <c r="B17" s="674" t="s">
        <v>250</v>
      </c>
      <c r="C17" s="668" t="s">
        <v>263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70"/>
      <c r="O17" s="679" t="s">
        <v>333</v>
      </c>
      <c r="P17" s="681" t="s">
        <v>332</v>
      </c>
      <c r="Q17" s="674" t="s">
        <v>331</v>
      </c>
    </row>
    <row r="18" spans="1:17" s="167" customFormat="1" ht="93" customHeight="1">
      <c r="A18" s="677"/>
      <c r="B18" s="674"/>
      <c r="C18" s="671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3"/>
      <c r="O18" s="680"/>
      <c r="P18" s="681"/>
      <c r="Q18" s="674"/>
    </row>
    <row r="19" spans="1:17" s="167" customFormat="1" ht="13.5">
      <c r="A19" s="678"/>
      <c r="B19" s="674"/>
      <c r="C19" s="174" t="s">
        <v>262</v>
      </c>
      <c r="D19" s="165" t="s">
        <v>251</v>
      </c>
      <c r="E19" s="174" t="s">
        <v>252</v>
      </c>
      <c r="F19" s="174" t="s">
        <v>253</v>
      </c>
      <c r="G19" s="174" t="s">
        <v>254</v>
      </c>
      <c r="H19" s="174" t="s">
        <v>255</v>
      </c>
      <c r="I19" s="174" t="s">
        <v>256</v>
      </c>
      <c r="J19" s="174" t="s">
        <v>257</v>
      </c>
      <c r="K19" s="174" t="s">
        <v>258</v>
      </c>
      <c r="L19" s="174" t="s">
        <v>259</v>
      </c>
      <c r="M19" s="174" t="s">
        <v>260</v>
      </c>
      <c r="N19" s="174" t="s">
        <v>512</v>
      </c>
      <c r="O19" s="165"/>
      <c r="P19" s="175"/>
      <c r="Q19" s="173"/>
    </row>
    <row r="20" spans="1:17" ht="18" customHeight="1">
      <c r="A20" s="157" t="s">
        <v>391</v>
      </c>
      <c r="B20" s="169">
        <v>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282">
        <v>100</v>
      </c>
      <c r="P20" s="264"/>
      <c r="Q20" s="283"/>
    </row>
    <row r="21" spans="1:17" ht="18" customHeight="1">
      <c r="A21" s="168" t="s">
        <v>55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64">
        <f>P20</f>
        <v>0</v>
      </c>
      <c r="Q21" s="283">
        <f>P20</f>
        <v>0</v>
      </c>
    </row>
    <row r="24" spans="1:14" ht="39" customHeight="1">
      <c r="A24" s="643" t="s">
        <v>406</v>
      </c>
      <c r="B24" s="643"/>
      <c r="C24" s="643"/>
      <c r="D24" s="55"/>
      <c r="E24" s="55"/>
      <c r="F24" s="8" t="s">
        <v>56</v>
      </c>
      <c r="L24" s="8"/>
      <c r="M24" s="253"/>
      <c r="N24" s="55"/>
    </row>
    <row r="25" spans="1:14" ht="13.5">
      <c r="A25" s="7"/>
      <c r="B25" s="8"/>
      <c r="C25" s="24"/>
      <c r="D25" s="55"/>
      <c r="E25" s="55"/>
      <c r="F25" s="8" t="s">
        <v>6</v>
      </c>
      <c r="L25" s="8"/>
      <c r="M25" s="8" t="s">
        <v>7</v>
      </c>
      <c r="N25" s="8"/>
    </row>
    <row r="26" spans="1:14" ht="13.5">
      <c r="A26" s="17"/>
      <c r="B26" s="8"/>
      <c r="C26" s="7"/>
      <c r="D26" s="9"/>
      <c r="E26" s="9"/>
      <c r="F26" s="8"/>
      <c r="L26" s="7"/>
      <c r="M26" s="7"/>
      <c r="N26" s="7"/>
    </row>
    <row r="27" spans="1:14" ht="13.5">
      <c r="A27" s="1" t="s">
        <v>22</v>
      </c>
      <c r="B27" s="8"/>
      <c r="C27" s="3"/>
      <c r="D27" s="55"/>
      <c r="E27" s="55"/>
      <c r="F27" s="8" t="s">
        <v>56</v>
      </c>
      <c r="L27" s="8"/>
      <c r="M27" s="253"/>
      <c r="N27" s="55"/>
    </row>
    <row r="28" spans="1:14" ht="13.5">
      <c r="A28" s="3"/>
      <c r="B28" s="8"/>
      <c r="C28" s="3"/>
      <c r="D28" s="55"/>
      <c r="E28" s="55"/>
      <c r="F28" s="8" t="s">
        <v>6</v>
      </c>
      <c r="L28" s="8"/>
      <c r="M28" s="8" t="s">
        <v>7</v>
      </c>
      <c r="N28" s="8"/>
    </row>
  </sheetData>
  <sheetProtection/>
  <mergeCells count="10">
    <mergeCell ref="C17:N18"/>
    <mergeCell ref="A24:C24"/>
    <mergeCell ref="B17:B19"/>
    <mergeCell ref="A10:Q10"/>
    <mergeCell ref="A11:Q11"/>
    <mergeCell ref="A13:Q13"/>
    <mergeCell ref="A17:A19"/>
    <mergeCell ref="Q17:Q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0"/>
  <sheetViews>
    <sheetView zoomScale="70" zoomScaleNormal="70" zoomScalePageLayoutView="0" workbookViewId="0" topLeftCell="A25">
      <selection activeCell="G39" sqref="G39"/>
    </sheetView>
  </sheetViews>
  <sheetFormatPr defaultColWidth="9.125" defaultRowHeight="12.75"/>
  <cols>
    <col min="1" max="1" width="6.50390625" style="195" customWidth="1"/>
    <col min="2" max="2" width="31.875" style="191" customWidth="1"/>
    <col min="3" max="3" width="22.375" style="195" customWidth="1"/>
    <col min="4" max="4" width="14.50390625" style="162" customWidth="1"/>
    <col min="5" max="5" width="20.00390625" style="162" customWidth="1"/>
    <col min="6" max="6" width="15.00390625" style="162" customWidth="1"/>
    <col min="7" max="7" width="17.625" style="162" customWidth="1"/>
    <col min="8" max="8" width="14.00390625" style="162" customWidth="1"/>
    <col min="9" max="10" width="9.125" style="162" customWidth="1"/>
    <col min="11" max="11" width="12.50390625" style="162" bestFit="1" customWidth="1"/>
    <col min="12" max="12" width="9.125" style="162" customWidth="1"/>
    <col min="13" max="13" width="10.375" style="162" bestFit="1" customWidth="1"/>
    <col min="14" max="16384" width="9.125" style="162" customWidth="1"/>
  </cols>
  <sheetData>
    <row r="1" spans="7:8" ht="13.5" hidden="1">
      <c r="G1" s="163" t="s">
        <v>104</v>
      </c>
      <c r="H1" s="163"/>
    </row>
    <row r="2" spans="7:8" ht="13.5" hidden="1">
      <c r="G2" s="163" t="s">
        <v>247</v>
      </c>
      <c r="H2" s="163"/>
    </row>
    <row r="3" spans="7:8" ht="13.5" hidden="1">
      <c r="G3" s="164" t="s">
        <v>248</v>
      </c>
      <c r="H3" s="164"/>
    </row>
    <row r="4" spans="1:7" ht="13.5" hidden="1">
      <c r="A4" s="152"/>
      <c r="B4" s="192"/>
      <c r="C4" s="152"/>
      <c r="F4" s="103"/>
      <c r="G4" s="101" t="s">
        <v>105</v>
      </c>
    </row>
    <row r="5" spans="1:7" ht="13.5" hidden="1">
      <c r="A5" s="152"/>
      <c r="B5" s="192"/>
      <c r="C5" s="152"/>
      <c r="F5" s="54"/>
      <c r="G5" s="101" t="s">
        <v>132</v>
      </c>
    </row>
    <row r="6" spans="1:7" ht="15" customHeight="1" hidden="1">
      <c r="A6" s="152"/>
      <c r="B6" s="192"/>
      <c r="C6" s="152"/>
      <c r="F6" s="54"/>
      <c r="G6" s="101" t="s">
        <v>116</v>
      </c>
    </row>
    <row r="7" spans="1:7" ht="13.5" hidden="1">
      <c r="A7" s="152"/>
      <c r="B7" s="192"/>
      <c r="C7" s="152"/>
      <c r="F7" s="54"/>
      <c r="G7" s="101" t="s">
        <v>115</v>
      </c>
    </row>
    <row r="8" spans="1:7" ht="13.5" hidden="1">
      <c r="A8" s="152"/>
      <c r="B8" s="192"/>
      <c r="C8" s="152"/>
      <c r="F8" s="54"/>
      <c r="G8" s="101" t="s">
        <v>133</v>
      </c>
    </row>
    <row r="9" spans="1:3" ht="3" customHeight="1">
      <c r="A9" s="152"/>
      <c r="B9" s="192"/>
      <c r="C9" s="152"/>
    </row>
    <row r="10" spans="1:22" ht="54" customHeight="1">
      <c r="A10" s="682" t="s">
        <v>404</v>
      </c>
      <c r="B10" s="682"/>
      <c r="C10" s="682"/>
      <c r="D10" s="682"/>
      <c r="E10" s="682"/>
      <c r="F10" s="682"/>
      <c r="G10" s="682"/>
      <c r="H10" s="682"/>
      <c r="I10" s="86"/>
      <c r="J10" s="86"/>
      <c r="K10" s="86"/>
      <c r="L10" s="86"/>
      <c r="M10" s="86"/>
      <c r="N10" s="86"/>
      <c r="O10" s="86"/>
      <c r="P10" s="86"/>
      <c r="Q10" s="117"/>
      <c r="R10" s="117"/>
      <c r="S10" s="117"/>
      <c r="T10" s="117"/>
      <c r="U10" s="117"/>
      <c r="V10" s="117"/>
    </row>
    <row r="11" spans="1:16" ht="12.75" customHeight="1">
      <c r="A11" s="661" t="s">
        <v>147</v>
      </c>
      <c r="B11" s="661"/>
      <c r="C11" s="661"/>
      <c r="D11" s="661"/>
      <c r="E11" s="661"/>
      <c r="F11" s="661"/>
      <c r="G11" s="661"/>
      <c r="H11" s="661"/>
      <c r="I11" s="52"/>
      <c r="J11" s="52"/>
      <c r="K11" s="52"/>
      <c r="L11" s="52"/>
      <c r="M11" s="52"/>
      <c r="N11" s="52"/>
      <c r="O11" s="52"/>
      <c r="P11" s="52"/>
    </row>
    <row r="12" spans="1:3" ht="12.75" customHeight="1">
      <c r="A12" s="152"/>
      <c r="B12" s="193"/>
      <c r="C12" s="197"/>
    </row>
    <row r="13" spans="2:8" ht="46.5" customHeight="1">
      <c r="B13" s="675" t="s">
        <v>283</v>
      </c>
      <c r="C13" s="675"/>
      <c r="D13" s="675"/>
      <c r="E13" s="675"/>
      <c r="F13" s="675"/>
      <c r="G13" s="675"/>
      <c r="H13" s="185"/>
    </row>
    <row r="14" spans="2:8" ht="25.5" customHeight="1">
      <c r="B14" s="185"/>
      <c r="C14" s="185"/>
      <c r="D14" s="185"/>
      <c r="E14" s="185"/>
      <c r="F14" s="185"/>
      <c r="G14" s="185"/>
      <c r="H14" s="185"/>
    </row>
    <row r="15" spans="1:3" ht="13.5">
      <c r="A15" s="686" t="s">
        <v>267</v>
      </c>
      <c r="B15" s="686"/>
      <c r="C15" s="195">
        <v>119</v>
      </c>
    </row>
    <row r="16" ht="20.25" customHeight="1"/>
    <row r="17" ht="20.25" customHeight="1"/>
    <row r="18" spans="1:8" ht="30" customHeight="1">
      <c r="A18" s="170" t="s">
        <v>57</v>
      </c>
      <c r="B18" s="683" t="s">
        <v>284</v>
      </c>
      <c r="C18" s="690" t="s">
        <v>351</v>
      </c>
      <c r="D18" s="691"/>
      <c r="E18" s="691"/>
      <c r="F18" s="691"/>
      <c r="G18" s="691"/>
      <c r="H18" s="692"/>
    </row>
    <row r="19" spans="1:12" s="167" customFormat="1" ht="57.75" customHeight="1">
      <c r="A19" s="681"/>
      <c r="B19" s="684"/>
      <c r="C19" s="689" t="s">
        <v>282</v>
      </c>
      <c r="D19" s="689"/>
      <c r="E19" s="687" t="s">
        <v>280</v>
      </c>
      <c r="F19" s="688"/>
      <c r="G19" s="674" t="s">
        <v>314</v>
      </c>
      <c r="H19" s="674"/>
      <c r="I19" s="232"/>
      <c r="J19" s="233"/>
      <c r="K19" s="233"/>
      <c r="L19" s="86"/>
    </row>
    <row r="20" spans="1:8" s="167" customFormat="1" ht="66" customHeight="1">
      <c r="A20" s="681"/>
      <c r="B20" s="685"/>
      <c r="C20" s="219" t="s">
        <v>286</v>
      </c>
      <c r="D20" s="216" t="s">
        <v>285</v>
      </c>
      <c r="E20" s="219" t="s">
        <v>286</v>
      </c>
      <c r="F20" s="216" t="s">
        <v>285</v>
      </c>
      <c r="G20" s="219" t="s">
        <v>286</v>
      </c>
      <c r="H20" s="216" t="s">
        <v>285</v>
      </c>
    </row>
    <row r="21" spans="1:8" s="167" customFormat="1" ht="20.25" customHeight="1">
      <c r="A21" s="196">
        <v>1</v>
      </c>
      <c r="B21" s="196">
        <v>2</v>
      </c>
      <c r="C21" s="234">
        <v>3</v>
      </c>
      <c r="D21" s="421">
        <v>4</v>
      </c>
      <c r="E21" s="196">
        <v>5</v>
      </c>
      <c r="F21" s="196">
        <v>6</v>
      </c>
      <c r="G21" s="196">
        <v>7</v>
      </c>
      <c r="H21" s="196">
        <v>8</v>
      </c>
    </row>
    <row r="22" spans="1:8" ht="26.25">
      <c r="A22" s="170">
        <v>1</v>
      </c>
      <c r="B22" s="158" t="s">
        <v>287</v>
      </c>
      <c r="C22" s="198" t="s">
        <v>272</v>
      </c>
      <c r="D22" s="169"/>
      <c r="E22" s="171"/>
      <c r="F22" s="171"/>
      <c r="G22" s="172"/>
      <c r="H22" s="169"/>
    </row>
    <row r="23" spans="1:8" ht="18" customHeight="1">
      <c r="A23" s="170" t="s">
        <v>288</v>
      </c>
      <c r="B23" s="158" t="s">
        <v>289</v>
      </c>
      <c r="C23" s="264">
        <f>1!M24</f>
        <v>12332222.2</v>
      </c>
      <c r="D23" s="263">
        <f>C23*22%</f>
        <v>2713088.884</v>
      </c>
      <c r="E23" s="264">
        <f>1!M25</f>
        <v>1995500.05</v>
      </c>
      <c r="F23" s="263">
        <f>E23*22%</f>
        <v>439010.011</v>
      </c>
      <c r="G23" s="172">
        <f>1!M26</f>
        <v>19200.61</v>
      </c>
      <c r="H23" s="263">
        <f>G23*22%</f>
        <v>4224.1342</v>
      </c>
    </row>
    <row r="24" spans="1:8" ht="13.5">
      <c r="A24" s="170" t="s">
        <v>290</v>
      </c>
      <c r="B24" s="158" t="s">
        <v>291</v>
      </c>
      <c r="C24" s="262"/>
      <c r="D24" s="263"/>
      <c r="E24" s="171"/>
      <c r="F24" s="264"/>
      <c r="G24" s="172"/>
      <c r="H24" s="263"/>
    </row>
    <row r="25" spans="1:8" ht="59.25" customHeight="1">
      <c r="A25" s="170" t="s">
        <v>292</v>
      </c>
      <c r="B25" s="158" t="s">
        <v>293</v>
      </c>
      <c r="C25" s="262"/>
      <c r="D25" s="263"/>
      <c r="E25" s="171"/>
      <c r="F25" s="264"/>
      <c r="G25" s="172"/>
      <c r="H25" s="263"/>
    </row>
    <row r="26" spans="1:8" ht="39">
      <c r="A26" s="170">
        <v>2</v>
      </c>
      <c r="B26" s="158" t="s">
        <v>294</v>
      </c>
      <c r="C26" s="198" t="s">
        <v>272</v>
      </c>
      <c r="D26" s="169"/>
      <c r="E26" s="171"/>
      <c r="F26" s="264"/>
      <c r="G26" s="172"/>
      <c r="H26" s="169"/>
    </row>
    <row r="27" spans="1:8" ht="52.5">
      <c r="A27" s="170" t="s">
        <v>295</v>
      </c>
      <c r="B27" s="158" t="s">
        <v>305</v>
      </c>
      <c r="C27" s="264">
        <f>C23</f>
        <v>12332222.2</v>
      </c>
      <c r="D27" s="263">
        <f>C27*2.9%</f>
        <v>357634.44379999995</v>
      </c>
      <c r="E27" s="264">
        <f>E23</f>
        <v>1995500.05</v>
      </c>
      <c r="F27" s="264">
        <f>E27*2.9%</f>
        <v>57869.501449999996</v>
      </c>
      <c r="G27" s="172">
        <f>G23</f>
        <v>19200.61</v>
      </c>
      <c r="H27" s="263">
        <f>G27*2.9%</f>
        <v>556.81769</v>
      </c>
    </row>
    <row r="28" spans="1:8" ht="46.5" customHeight="1">
      <c r="A28" s="170" t="s">
        <v>296</v>
      </c>
      <c r="B28" s="158" t="s">
        <v>297</v>
      </c>
      <c r="C28" s="264"/>
      <c r="D28" s="263"/>
      <c r="E28" s="264"/>
      <c r="F28" s="264"/>
      <c r="G28" s="172"/>
      <c r="H28" s="263"/>
    </row>
    <row r="29" spans="1:8" ht="52.5">
      <c r="A29" s="170" t="s">
        <v>298</v>
      </c>
      <c r="B29" s="158" t="s">
        <v>299</v>
      </c>
      <c r="C29" s="264">
        <f>C23</f>
        <v>12332222.2</v>
      </c>
      <c r="D29" s="263">
        <f>C29*0.2%</f>
        <v>24664.4444</v>
      </c>
      <c r="E29" s="264">
        <f>E23</f>
        <v>1995500.05</v>
      </c>
      <c r="F29" s="264">
        <f>E29*0.2%</f>
        <v>3991.0001</v>
      </c>
      <c r="G29" s="172">
        <f>G27</f>
        <v>19200.61</v>
      </c>
      <c r="H29" s="263">
        <f>G29*0.2%</f>
        <v>38.40122</v>
      </c>
    </row>
    <row r="30" spans="1:8" ht="39">
      <c r="A30" s="170" t="s">
        <v>140</v>
      </c>
      <c r="B30" s="158" t="s">
        <v>300</v>
      </c>
      <c r="C30" s="264">
        <f>C23</f>
        <v>12332222.2</v>
      </c>
      <c r="D30" s="263">
        <f>C30*5.1%</f>
        <v>628943.3322</v>
      </c>
      <c r="E30" s="264">
        <f>E23</f>
        <v>1995500.05</v>
      </c>
      <c r="F30" s="264">
        <f>E30*5.1%</f>
        <v>101770.50254999999</v>
      </c>
      <c r="G30" s="172">
        <f>G29</f>
        <v>19200.61</v>
      </c>
      <c r="H30" s="263">
        <f>G30*5.1%</f>
        <v>979.23111</v>
      </c>
    </row>
    <row r="31" spans="1:13" ht="20.25" customHeight="1">
      <c r="A31" s="170"/>
      <c r="B31" s="194" t="s">
        <v>495</v>
      </c>
      <c r="C31" s="184"/>
      <c r="D31" s="320">
        <f>SUM(D22:D30)</f>
        <v>3724331.1044</v>
      </c>
      <c r="E31" s="320"/>
      <c r="F31" s="320">
        <f>SUM(F22:F30)</f>
        <v>602641.0151</v>
      </c>
      <c r="G31" s="320"/>
      <c r="H31" s="320">
        <f>SUM(H22:H30)</f>
        <v>5798.58422</v>
      </c>
      <c r="K31" s="460"/>
      <c r="M31" s="460"/>
    </row>
    <row r="32" spans="1:13" ht="20.25" customHeight="1">
      <c r="A32" s="170"/>
      <c r="B32" s="194" t="s">
        <v>55</v>
      </c>
      <c r="C32" s="184"/>
      <c r="D32" s="320">
        <v>3728509.12</v>
      </c>
      <c r="E32" s="320"/>
      <c r="F32" s="320">
        <v>605919.95</v>
      </c>
      <c r="G32" s="168"/>
      <c r="H32" s="484">
        <v>5798.35</v>
      </c>
      <c r="K32" s="460"/>
      <c r="M32" s="460"/>
    </row>
    <row r="35" spans="1:13" ht="39" customHeight="1">
      <c r="A35" s="643" t="s">
        <v>406</v>
      </c>
      <c r="B35" s="643"/>
      <c r="C35" s="643"/>
      <c r="D35" s="8" t="s">
        <v>56</v>
      </c>
      <c r="E35" s="55"/>
      <c r="F35" s="436"/>
      <c r="G35" s="253" t="s">
        <v>581</v>
      </c>
      <c r="L35" s="8"/>
      <c r="M35" s="55"/>
    </row>
    <row r="36" spans="1:13" ht="13.5">
      <c r="A36" s="7"/>
      <c r="B36" s="8"/>
      <c r="C36" s="24"/>
      <c r="D36" s="8" t="s">
        <v>6</v>
      </c>
      <c r="E36" s="55"/>
      <c r="F36" s="8"/>
      <c r="G36" s="8" t="s">
        <v>7</v>
      </c>
      <c r="L36" s="8"/>
      <c r="M36" s="55"/>
    </row>
    <row r="37" spans="1:13" ht="13.5">
      <c r="A37" s="17"/>
      <c r="B37" s="8"/>
      <c r="C37" s="7"/>
      <c r="D37" s="8"/>
      <c r="E37" s="9"/>
      <c r="F37" s="7"/>
      <c r="G37" s="7"/>
      <c r="L37" s="7"/>
      <c r="M37" s="9"/>
    </row>
    <row r="38" spans="1:13" ht="13.5">
      <c r="A38" s="1" t="s">
        <v>22</v>
      </c>
      <c r="B38" s="8"/>
      <c r="C38" s="3"/>
      <c r="D38" s="8" t="s">
        <v>56</v>
      </c>
      <c r="E38" s="55"/>
      <c r="F38" s="8"/>
      <c r="G38" s="253" t="s">
        <v>582</v>
      </c>
      <c r="L38" s="8"/>
      <c r="M38" s="55"/>
    </row>
    <row r="39" spans="1:13" ht="13.5">
      <c r="A39" s="3"/>
      <c r="B39" s="8"/>
      <c r="C39" s="3"/>
      <c r="D39" s="8" t="s">
        <v>6</v>
      </c>
      <c r="E39" s="55"/>
      <c r="F39" s="8"/>
      <c r="G39" s="8" t="s">
        <v>7</v>
      </c>
      <c r="L39" s="8"/>
      <c r="M39" s="55"/>
    </row>
    <row r="40" spans="1:13" ht="13.5">
      <c r="A40" s="162"/>
      <c r="B40" s="162"/>
      <c r="C40" s="162"/>
      <c r="M40" s="261"/>
    </row>
  </sheetData>
  <sheetProtection/>
  <mergeCells count="11">
    <mergeCell ref="A35:C35"/>
    <mergeCell ref="A10:H10"/>
    <mergeCell ref="B13:G13"/>
    <mergeCell ref="A11:H11"/>
    <mergeCell ref="A19:A20"/>
    <mergeCell ref="B18:B20"/>
    <mergeCell ref="A15:B15"/>
    <mergeCell ref="G19:H19"/>
    <mergeCell ref="E19:F19"/>
    <mergeCell ref="C19:D19"/>
    <mergeCell ref="C18:H18"/>
  </mergeCells>
  <printOptions/>
  <pageMargins left="0.79" right="0.31496062992125984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0"/>
  <sheetViews>
    <sheetView view="pageBreakPreview" zoomScale="60" zoomScaleNormal="70" zoomScalePageLayoutView="0" workbookViewId="0" topLeftCell="A18">
      <selection activeCell="N16" sqref="N16"/>
    </sheetView>
  </sheetViews>
  <sheetFormatPr defaultColWidth="9.125" defaultRowHeight="12.75"/>
  <cols>
    <col min="1" max="1" width="6.50390625" style="195" customWidth="1"/>
    <col min="2" max="2" width="31.875" style="191" customWidth="1"/>
    <col min="3" max="3" width="22.375" style="195" customWidth="1"/>
    <col min="4" max="4" width="14.50390625" style="162" customWidth="1"/>
    <col min="5" max="5" width="20.00390625" style="162" customWidth="1"/>
    <col min="6" max="6" width="15.00390625" style="162" customWidth="1"/>
    <col min="7" max="7" width="17.625" style="162" customWidth="1"/>
    <col min="8" max="8" width="14.00390625" style="162" customWidth="1"/>
    <col min="9" max="10" width="9.125" style="162" customWidth="1"/>
    <col min="11" max="11" width="12.50390625" style="162" bestFit="1" customWidth="1"/>
    <col min="12" max="12" width="9.125" style="162" customWidth="1"/>
    <col min="13" max="13" width="10.375" style="162" bestFit="1" customWidth="1"/>
    <col min="14" max="16384" width="9.125" style="162" customWidth="1"/>
  </cols>
  <sheetData>
    <row r="1" spans="7:8" ht="13.5" hidden="1">
      <c r="G1" s="163" t="s">
        <v>104</v>
      </c>
      <c r="H1" s="163"/>
    </row>
    <row r="2" spans="7:8" ht="13.5" hidden="1">
      <c r="G2" s="163" t="s">
        <v>247</v>
      </c>
      <c r="H2" s="163"/>
    </row>
    <row r="3" spans="7:8" ht="13.5" hidden="1">
      <c r="G3" s="164" t="s">
        <v>248</v>
      </c>
      <c r="H3" s="164"/>
    </row>
    <row r="4" spans="1:7" ht="13.5" hidden="1">
      <c r="A4" s="152"/>
      <c r="B4" s="192"/>
      <c r="C4" s="152"/>
      <c r="F4" s="103"/>
      <c r="G4" s="101" t="s">
        <v>105</v>
      </c>
    </row>
    <row r="5" spans="1:7" ht="13.5" hidden="1">
      <c r="A5" s="152"/>
      <c r="B5" s="192"/>
      <c r="C5" s="152"/>
      <c r="F5" s="54"/>
      <c r="G5" s="101" t="s">
        <v>132</v>
      </c>
    </row>
    <row r="6" spans="1:7" ht="15" customHeight="1" hidden="1">
      <c r="A6" s="152"/>
      <c r="B6" s="192"/>
      <c r="C6" s="152"/>
      <c r="F6" s="54"/>
      <c r="G6" s="101" t="s">
        <v>116</v>
      </c>
    </row>
    <row r="7" spans="1:7" ht="13.5" hidden="1">
      <c r="A7" s="152"/>
      <c r="B7" s="192"/>
      <c r="C7" s="152"/>
      <c r="F7" s="54"/>
      <c r="G7" s="101" t="s">
        <v>115</v>
      </c>
    </row>
    <row r="8" spans="1:7" ht="13.5" hidden="1">
      <c r="A8" s="152"/>
      <c r="B8" s="192"/>
      <c r="C8" s="152"/>
      <c r="F8" s="54"/>
      <c r="G8" s="101" t="s">
        <v>133</v>
      </c>
    </row>
    <row r="9" spans="1:3" ht="24" customHeight="1">
      <c r="A9" s="152"/>
      <c r="B9" s="192"/>
      <c r="C9" s="152"/>
    </row>
    <row r="10" spans="1:22" ht="39" customHeight="1">
      <c r="A10" s="682" t="s">
        <v>404</v>
      </c>
      <c r="B10" s="682"/>
      <c r="C10" s="682"/>
      <c r="D10" s="682"/>
      <c r="E10" s="682"/>
      <c r="F10" s="682"/>
      <c r="G10" s="682"/>
      <c r="H10" s="682"/>
      <c r="I10" s="86"/>
      <c r="J10" s="86"/>
      <c r="K10" s="86"/>
      <c r="L10" s="86"/>
      <c r="M10" s="86"/>
      <c r="N10" s="86"/>
      <c r="O10" s="86"/>
      <c r="P10" s="86"/>
      <c r="Q10" s="117"/>
      <c r="R10" s="117"/>
      <c r="S10" s="117"/>
      <c r="T10" s="117"/>
      <c r="U10" s="117"/>
      <c r="V10" s="117"/>
    </row>
    <row r="11" spans="1:16" ht="12.75" customHeight="1">
      <c r="A11" s="661" t="s">
        <v>147</v>
      </c>
      <c r="B11" s="661"/>
      <c r="C11" s="661"/>
      <c r="D11" s="661"/>
      <c r="E11" s="661"/>
      <c r="F11" s="661"/>
      <c r="G11" s="661"/>
      <c r="H11" s="661"/>
      <c r="I11" s="52"/>
      <c r="J11" s="52"/>
      <c r="K11" s="52"/>
      <c r="L11" s="52"/>
      <c r="M11" s="52"/>
      <c r="N11" s="52"/>
      <c r="O11" s="52"/>
      <c r="P11" s="52"/>
    </row>
    <row r="12" spans="1:3" ht="12.75" customHeight="1">
      <c r="A12" s="152"/>
      <c r="B12" s="193"/>
      <c r="C12" s="197"/>
    </row>
    <row r="13" spans="2:8" ht="46.5" customHeight="1">
      <c r="B13" s="675" t="s">
        <v>283</v>
      </c>
      <c r="C13" s="675"/>
      <c r="D13" s="675"/>
      <c r="E13" s="675"/>
      <c r="F13" s="675"/>
      <c r="G13" s="675"/>
      <c r="H13" s="185"/>
    </row>
    <row r="14" spans="2:8" ht="25.5" customHeight="1">
      <c r="B14" s="185"/>
      <c r="C14" s="185"/>
      <c r="D14" s="185"/>
      <c r="E14" s="185"/>
      <c r="F14" s="185"/>
      <c r="G14" s="185"/>
      <c r="H14" s="185"/>
    </row>
    <row r="15" spans="1:3" ht="13.5">
      <c r="A15" s="686" t="s">
        <v>267</v>
      </c>
      <c r="B15" s="686"/>
      <c r="C15" s="195">
        <v>119</v>
      </c>
    </row>
    <row r="16" ht="20.25" customHeight="1"/>
    <row r="17" ht="20.25" customHeight="1"/>
    <row r="18" spans="1:8" ht="30" customHeight="1">
      <c r="A18" s="170" t="s">
        <v>57</v>
      </c>
      <c r="B18" s="683" t="s">
        <v>284</v>
      </c>
      <c r="C18" s="690" t="s">
        <v>351</v>
      </c>
      <c r="D18" s="691"/>
      <c r="E18" s="691"/>
      <c r="F18" s="691"/>
      <c r="G18" s="691"/>
      <c r="H18" s="692"/>
    </row>
    <row r="19" spans="1:12" s="167" customFormat="1" ht="57.75" customHeight="1">
      <c r="A19" s="681"/>
      <c r="B19" s="684"/>
      <c r="C19" s="689" t="s">
        <v>282</v>
      </c>
      <c r="D19" s="689"/>
      <c r="E19" s="687" t="s">
        <v>280</v>
      </c>
      <c r="F19" s="688"/>
      <c r="G19" s="674" t="s">
        <v>314</v>
      </c>
      <c r="H19" s="674"/>
      <c r="I19" s="232"/>
      <c r="J19" s="233"/>
      <c r="K19" s="233"/>
      <c r="L19" s="86"/>
    </row>
    <row r="20" spans="1:8" s="167" customFormat="1" ht="66" customHeight="1">
      <c r="A20" s="681"/>
      <c r="B20" s="685"/>
      <c r="C20" s="219" t="s">
        <v>286</v>
      </c>
      <c r="D20" s="216" t="s">
        <v>285</v>
      </c>
      <c r="E20" s="219" t="s">
        <v>286</v>
      </c>
      <c r="F20" s="216" t="s">
        <v>285</v>
      </c>
      <c r="G20" s="219" t="s">
        <v>286</v>
      </c>
      <c r="H20" s="216" t="s">
        <v>285</v>
      </c>
    </row>
    <row r="21" spans="1:8" s="167" customFormat="1" ht="20.25" customHeight="1">
      <c r="A21" s="196">
        <v>1</v>
      </c>
      <c r="B21" s="196">
        <v>2</v>
      </c>
      <c r="C21" s="234">
        <v>3</v>
      </c>
      <c r="D21" s="421">
        <v>4</v>
      </c>
      <c r="E21" s="196">
        <v>5</v>
      </c>
      <c r="F21" s="196">
        <v>6</v>
      </c>
      <c r="G21" s="196">
        <v>7</v>
      </c>
      <c r="H21" s="196">
        <v>8</v>
      </c>
    </row>
    <row r="22" spans="1:8" ht="26.25">
      <c r="A22" s="170">
        <v>1</v>
      </c>
      <c r="B22" s="158" t="s">
        <v>287</v>
      </c>
      <c r="C22" s="198" t="s">
        <v>272</v>
      </c>
      <c r="D22" s="169"/>
      <c r="E22" s="171"/>
      <c r="F22" s="171"/>
      <c r="G22" s="172"/>
      <c r="H22" s="172"/>
    </row>
    <row r="23" spans="1:8" ht="18" customHeight="1">
      <c r="A23" s="170" t="s">
        <v>288</v>
      </c>
      <c r="B23" s="158" t="s">
        <v>289</v>
      </c>
      <c r="C23" s="264"/>
      <c r="D23" s="263"/>
      <c r="E23" s="264"/>
      <c r="F23" s="263"/>
      <c r="G23" s="172"/>
      <c r="H23" s="172"/>
    </row>
    <row r="24" spans="1:8" ht="13.5">
      <c r="A24" s="170" t="s">
        <v>290</v>
      </c>
      <c r="B24" s="158" t="s">
        <v>291</v>
      </c>
      <c r="C24" s="262"/>
      <c r="D24" s="263"/>
      <c r="E24" s="171"/>
      <c r="F24" s="264"/>
      <c r="G24" s="172"/>
      <c r="H24" s="172"/>
    </row>
    <row r="25" spans="1:8" ht="59.25" customHeight="1">
      <c r="A25" s="170" t="s">
        <v>292</v>
      </c>
      <c r="B25" s="158" t="s">
        <v>293</v>
      </c>
      <c r="C25" s="262"/>
      <c r="D25" s="263"/>
      <c r="E25" s="171"/>
      <c r="F25" s="264"/>
      <c r="G25" s="172"/>
      <c r="H25" s="172"/>
    </row>
    <row r="26" spans="1:8" ht="39">
      <c r="A26" s="170">
        <v>2</v>
      </c>
      <c r="B26" s="158" t="s">
        <v>294</v>
      </c>
      <c r="C26" s="198" t="s">
        <v>272</v>
      </c>
      <c r="D26" s="169"/>
      <c r="E26" s="171"/>
      <c r="F26" s="264"/>
      <c r="G26" s="172"/>
      <c r="H26" s="172"/>
    </row>
    <row r="27" spans="1:8" ht="52.5">
      <c r="A27" s="170" t="s">
        <v>295</v>
      </c>
      <c r="B27" s="158" t="s">
        <v>305</v>
      </c>
      <c r="C27" s="264">
        <f>C23</f>
        <v>0</v>
      </c>
      <c r="D27" s="263">
        <f>C27*2.9%</f>
        <v>0</v>
      </c>
      <c r="E27" s="264">
        <f>E23</f>
        <v>0</v>
      </c>
      <c r="F27" s="264">
        <f>E27*2.9%</f>
        <v>0</v>
      </c>
      <c r="G27" s="172"/>
      <c r="H27" s="172"/>
    </row>
    <row r="28" spans="1:8" ht="46.5" customHeight="1">
      <c r="A28" s="170" t="s">
        <v>296</v>
      </c>
      <c r="B28" s="158" t="s">
        <v>297</v>
      </c>
      <c r="C28" s="264"/>
      <c r="D28" s="263"/>
      <c r="E28" s="264"/>
      <c r="F28" s="264"/>
      <c r="G28" s="172"/>
      <c r="H28" s="172"/>
    </row>
    <row r="29" spans="1:8" ht="52.5">
      <c r="A29" s="170" t="s">
        <v>298</v>
      </c>
      <c r="B29" s="158" t="s">
        <v>299</v>
      </c>
      <c r="C29" s="264">
        <f>C23</f>
        <v>0</v>
      </c>
      <c r="D29" s="263">
        <f>C29*0.2%</f>
        <v>0</v>
      </c>
      <c r="E29" s="264">
        <f>E23</f>
        <v>0</v>
      </c>
      <c r="F29" s="264">
        <f>E29*0.2%</f>
        <v>0</v>
      </c>
      <c r="G29" s="172"/>
      <c r="H29" s="172"/>
    </row>
    <row r="30" spans="1:8" ht="39">
      <c r="A30" s="170" t="s">
        <v>140</v>
      </c>
      <c r="B30" s="158" t="s">
        <v>300</v>
      </c>
      <c r="C30" s="264">
        <f>C23</f>
        <v>0</v>
      </c>
      <c r="D30" s="263">
        <f>C30*5.1%</f>
        <v>0</v>
      </c>
      <c r="E30" s="264">
        <f>E23</f>
        <v>0</v>
      </c>
      <c r="F30" s="264">
        <f>E30*5.1%</f>
        <v>0</v>
      </c>
      <c r="G30" s="172"/>
      <c r="H30" s="172"/>
    </row>
    <row r="31" spans="1:13" ht="20.25" customHeight="1">
      <c r="A31" s="170" t="s">
        <v>141</v>
      </c>
      <c r="B31" s="466" t="s">
        <v>498</v>
      </c>
      <c r="C31" s="184"/>
      <c r="D31" s="320">
        <v>14801.17</v>
      </c>
      <c r="E31" s="320"/>
      <c r="F31" s="320"/>
      <c r="G31" s="168"/>
      <c r="H31" s="168"/>
      <c r="K31" s="460"/>
      <c r="M31" s="460"/>
    </row>
    <row r="32" spans="1:13" ht="20.25" customHeight="1">
      <c r="A32" s="170"/>
      <c r="B32" s="194" t="s">
        <v>55</v>
      </c>
      <c r="C32" s="184"/>
      <c r="D32" s="320">
        <v>14801.17</v>
      </c>
      <c r="E32" s="320"/>
      <c r="F32" s="320"/>
      <c r="G32" s="168"/>
      <c r="H32" s="168"/>
      <c r="K32" s="460"/>
      <c r="M32" s="460"/>
    </row>
    <row r="35" spans="1:13" ht="39" customHeight="1">
      <c r="A35" s="643" t="s">
        <v>406</v>
      </c>
      <c r="B35" s="643"/>
      <c r="C35" s="643"/>
      <c r="D35" s="8" t="s">
        <v>56</v>
      </c>
      <c r="E35" s="55"/>
      <c r="F35" s="436"/>
      <c r="G35" s="253" t="s">
        <v>420</v>
      </c>
      <c r="L35" s="8"/>
      <c r="M35" s="55"/>
    </row>
    <row r="36" spans="1:13" ht="13.5">
      <c r="A36" s="7"/>
      <c r="B36" s="8"/>
      <c r="C36" s="24"/>
      <c r="D36" s="8" t="s">
        <v>6</v>
      </c>
      <c r="E36" s="55"/>
      <c r="F36" s="8"/>
      <c r="G36" s="8" t="s">
        <v>7</v>
      </c>
      <c r="L36" s="8"/>
      <c r="M36" s="55"/>
    </row>
    <row r="37" spans="1:13" ht="13.5">
      <c r="A37" s="17"/>
      <c r="B37" s="8"/>
      <c r="C37" s="7"/>
      <c r="D37" s="8"/>
      <c r="E37" s="9"/>
      <c r="F37" s="7"/>
      <c r="G37" s="7"/>
      <c r="L37" s="7"/>
      <c r="M37" s="9"/>
    </row>
    <row r="38" spans="1:13" ht="13.5">
      <c r="A38" s="1" t="s">
        <v>22</v>
      </c>
      <c r="B38" s="8"/>
      <c r="C38" s="3"/>
      <c r="D38" s="8" t="s">
        <v>56</v>
      </c>
      <c r="E38" s="55"/>
      <c r="F38" s="8"/>
      <c r="G38" s="253" t="s">
        <v>421</v>
      </c>
      <c r="L38" s="8"/>
      <c r="M38" s="55"/>
    </row>
    <row r="39" spans="1:13" ht="13.5">
      <c r="A39" s="3"/>
      <c r="B39" s="8"/>
      <c r="C39" s="3"/>
      <c r="D39" s="8" t="s">
        <v>6</v>
      </c>
      <c r="E39" s="55"/>
      <c r="F39" s="8"/>
      <c r="G39" s="8" t="s">
        <v>7</v>
      </c>
      <c r="L39" s="8"/>
      <c r="M39" s="55"/>
    </row>
    <row r="40" spans="1:13" ht="13.5">
      <c r="A40" s="162"/>
      <c r="B40" s="162"/>
      <c r="C40" s="162"/>
      <c r="M40" s="261"/>
    </row>
  </sheetData>
  <sheetProtection/>
  <mergeCells count="11">
    <mergeCell ref="A35:C35"/>
    <mergeCell ref="A10:H10"/>
    <mergeCell ref="A11:H11"/>
    <mergeCell ref="B13:G13"/>
    <mergeCell ref="A15:B15"/>
    <mergeCell ref="B18:B20"/>
    <mergeCell ref="C18:H18"/>
    <mergeCell ref="A19:A20"/>
    <mergeCell ref="C19:D19"/>
    <mergeCell ref="E19:F19"/>
    <mergeCell ref="G19:H19"/>
  </mergeCells>
  <printOptions/>
  <pageMargins left="0.79" right="0.31496062992125984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Q31"/>
  <sheetViews>
    <sheetView zoomScale="80" zoomScaleNormal="80" zoomScalePageLayoutView="0" workbookViewId="0" topLeftCell="A16">
      <selection activeCell="F31" sqref="F31"/>
    </sheetView>
  </sheetViews>
  <sheetFormatPr defaultColWidth="9.125" defaultRowHeight="12.75"/>
  <cols>
    <col min="1" max="1" width="6.875" style="72" customWidth="1"/>
    <col min="2" max="2" width="54.625" style="72" customWidth="1"/>
    <col min="3" max="3" width="15.375" style="72" customWidth="1"/>
    <col min="4" max="4" width="14.125" style="72" customWidth="1"/>
    <col min="5" max="5" width="11.875" style="72" customWidth="1"/>
    <col min="6" max="6" width="12.625" style="72" customWidth="1"/>
    <col min="7" max="7" width="12.875" style="72" customWidth="1"/>
    <col min="8" max="8" width="14.50390625" style="72" customWidth="1"/>
    <col min="9" max="16384" width="9.125" style="72" customWidth="1"/>
  </cols>
  <sheetData>
    <row r="1" spans="5:7" ht="13.5" hidden="1">
      <c r="E1" s="101" t="s">
        <v>103</v>
      </c>
      <c r="G1" s="3"/>
    </row>
    <row r="2" spans="4:8" ht="13.5" hidden="1">
      <c r="D2" s="68"/>
      <c r="E2" s="101" t="s">
        <v>132</v>
      </c>
      <c r="G2" s="3"/>
      <c r="H2" s="37"/>
    </row>
    <row r="3" spans="4:8" ht="13.5" hidden="1">
      <c r="D3" s="13"/>
      <c r="E3" s="101" t="s">
        <v>116</v>
      </c>
      <c r="G3" s="13"/>
      <c r="H3" s="13"/>
    </row>
    <row r="4" spans="3:8" ht="13.5" hidden="1">
      <c r="C4" s="18"/>
      <c r="D4" s="68"/>
      <c r="E4" s="101" t="s">
        <v>115</v>
      </c>
      <c r="G4" s="56"/>
      <c r="H4" s="37"/>
    </row>
    <row r="5" spans="3:8" ht="13.5" hidden="1">
      <c r="C5" s="18"/>
      <c r="D5" s="68"/>
      <c r="E5" s="101" t="s">
        <v>133</v>
      </c>
      <c r="G5" s="56"/>
      <c r="H5" s="37"/>
    </row>
    <row r="6" spans="4:8" ht="12.75">
      <c r="D6" s="13"/>
      <c r="E6" s="54"/>
      <c r="G6" s="13"/>
      <c r="H6" s="13"/>
    </row>
    <row r="7" spans="1:8" ht="28.5" customHeight="1">
      <c r="A7" s="648" t="s">
        <v>403</v>
      </c>
      <c r="B7" s="648"/>
      <c r="C7" s="648"/>
      <c r="D7" s="648"/>
      <c r="E7" s="648"/>
      <c r="F7" s="648"/>
      <c r="G7" s="648"/>
      <c r="H7" s="23"/>
    </row>
    <row r="8" spans="1:17" ht="14.25" customHeight="1">
      <c r="A8" s="661" t="s">
        <v>147</v>
      </c>
      <c r="B8" s="661"/>
      <c r="C8" s="661"/>
      <c r="D8" s="661"/>
      <c r="E8" s="661"/>
      <c r="F8" s="661"/>
      <c r="G8" s="661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2:7" ht="14.25" customHeight="1">
      <c r="B9" s="106"/>
      <c r="C9" s="106"/>
      <c r="D9" s="106"/>
      <c r="E9" s="106"/>
      <c r="F9" s="106"/>
      <c r="G9" s="90"/>
    </row>
    <row r="10" spans="1:7" s="74" customFormat="1" ht="20.25" customHeight="1">
      <c r="A10" s="696" t="s">
        <v>136</v>
      </c>
      <c r="B10" s="696"/>
      <c r="C10" s="696"/>
      <c r="D10" s="696"/>
      <c r="E10" s="696"/>
      <c r="F10" s="696"/>
      <c r="G10" s="696"/>
    </row>
    <row r="11" spans="2:7" s="74" customFormat="1" ht="21.75" customHeight="1">
      <c r="B11" s="696"/>
      <c r="C11" s="696"/>
      <c r="D11" s="696"/>
      <c r="E11" s="696"/>
      <c r="F11" s="696"/>
      <c r="G11" s="696"/>
    </row>
    <row r="12" spans="1:7" s="74" customFormat="1" ht="19.5" customHeight="1">
      <c r="A12" s="659" t="s">
        <v>268</v>
      </c>
      <c r="B12" s="659"/>
      <c r="C12" s="109" t="s">
        <v>583</v>
      </c>
      <c r="D12" s="109"/>
      <c r="E12" s="109"/>
      <c r="F12" s="109"/>
      <c r="G12" s="91"/>
    </row>
    <row r="13" spans="1:7" s="74" customFormat="1" ht="21.75" customHeight="1">
      <c r="A13" s="659" t="s">
        <v>356</v>
      </c>
      <c r="B13" s="659"/>
      <c r="C13" s="109"/>
      <c r="D13" s="109"/>
      <c r="E13" s="109"/>
      <c r="F13" s="109"/>
      <c r="G13" s="91"/>
    </row>
    <row r="14" spans="2:7" s="74" customFormat="1" ht="12" customHeight="1">
      <c r="B14" s="92"/>
      <c r="C14" s="92"/>
      <c r="D14" s="92"/>
      <c r="E14" s="92"/>
      <c r="F14" s="92"/>
      <c r="G14" s="91"/>
    </row>
    <row r="15" spans="2:7" ht="13.5">
      <c r="B15" s="73"/>
      <c r="C15" s="90"/>
      <c r="D15" s="90"/>
      <c r="E15" s="90"/>
      <c r="F15" s="90"/>
      <c r="G15" s="90"/>
    </row>
    <row r="16" spans="1:12" ht="109.5" customHeight="1">
      <c r="A16" s="265" t="s">
        <v>57</v>
      </c>
      <c r="B16" s="266" t="s">
        <v>26</v>
      </c>
      <c r="C16" s="245" t="s">
        <v>145</v>
      </c>
      <c r="D16" s="245" t="s">
        <v>134</v>
      </c>
      <c r="E16" s="245" t="s">
        <v>96</v>
      </c>
      <c r="F16" s="245" t="s">
        <v>117</v>
      </c>
      <c r="G16" s="245" t="s">
        <v>99</v>
      </c>
      <c r="H16" s="390" t="s">
        <v>418</v>
      </c>
      <c r="K16" s="93"/>
      <c r="L16" s="94"/>
    </row>
    <row r="17" spans="1:12" ht="30" customHeight="1">
      <c r="A17" s="266" t="s">
        <v>138</v>
      </c>
      <c r="B17" s="110" t="s">
        <v>137</v>
      </c>
      <c r="C17" s="245" t="s">
        <v>25</v>
      </c>
      <c r="D17" s="245" t="s">
        <v>25</v>
      </c>
      <c r="E17" s="693">
        <v>10.5</v>
      </c>
      <c r="F17" s="693">
        <v>3680</v>
      </c>
      <c r="G17" s="693">
        <v>3680</v>
      </c>
      <c r="H17" s="391">
        <v>0</v>
      </c>
      <c r="K17" s="93"/>
      <c r="L17" s="94"/>
    </row>
    <row r="18" spans="1:12" ht="30" customHeight="1">
      <c r="A18" s="266"/>
      <c r="B18" s="110" t="s">
        <v>137</v>
      </c>
      <c r="C18" s="245" t="s">
        <v>25</v>
      </c>
      <c r="D18" s="245" t="s">
        <v>25</v>
      </c>
      <c r="E18" s="694"/>
      <c r="F18" s="694"/>
      <c r="G18" s="694"/>
      <c r="H18" s="391"/>
      <c r="K18" s="93"/>
      <c r="L18" s="94"/>
    </row>
    <row r="19" spans="1:12" ht="47.25" customHeight="1">
      <c r="A19" s="266" t="s">
        <v>139</v>
      </c>
      <c r="B19" s="110" t="s">
        <v>142</v>
      </c>
      <c r="C19" s="245" t="s">
        <v>507</v>
      </c>
      <c r="D19" s="245" t="s">
        <v>578</v>
      </c>
      <c r="E19" s="267" t="s">
        <v>579</v>
      </c>
      <c r="F19" s="267">
        <v>398356.12</v>
      </c>
      <c r="G19" s="267">
        <f>36000+348000</f>
        <v>384000</v>
      </c>
      <c r="H19" s="391">
        <v>0</v>
      </c>
      <c r="K19" s="93"/>
      <c r="L19" s="94"/>
    </row>
    <row r="20" spans="1:12" ht="30.75" customHeight="1">
      <c r="A20" s="266" t="s">
        <v>140</v>
      </c>
      <c r="B20" s="110" t="s">
        <v>143</v>
      </c>
      <c r="C20" s="245" t="s">
        <v>25</v>
      </c>
      <c r="D20" s="245" t="s">
        <v>25</v>
      </c>
      <c r="E20" s="267">
        <v>15</v>
      </c>
      <c r="F20" s="267">
        <v>1080</v>
      </c>
      <c r="G20" s="267">
        <v>1080</v>
      </c>
      <c r="H20" s="391">
        <v>0</v>
      </c>
      <c r="K20" s="93"/>
      <c r="L20" s="94"/>
    </row>
    <row r="21" spans="1:12" ht="27">
      <c r="A21" s="266" t="s">
        <v>141</v>
      </c>
      <c r="B21" s="110" t="s">
        <v>144</v>
      </c>
      <c r="C21" s="245">
        <v>65</v>
      </c>
      <c r="D21" s="245">
        <v>257</v>
      </c>
      <c r="E21" s="267">
        <v>13.55</v>
      </c>
      <c r="F21" s="267">
        <v>226352.75</v>
      </c>
      <c r="G21" s="267">
        <v>217800</v>
      </c>
      <c r="H21" s="391">
        <v>0</v>
      </c>
      <c r="K21" s="93"/>
      <c r="L21" s="94"/>
    </row>
    <row r="22" spans="1:8" ht="54.75">
      <c r="A22" s="266">
        <v>5</v>
      </c>
      <c r="B22" s="186" t="s">
        <v>266</v>
      </c>
      <c r="C22" s="245" t="s">
        <v>507</v>
      </c>
      <c r="D22" s="245" t="s">
        <v>578</v>
      </c>
      <c r="E22" s="267">
        <v>10</v>
      </c>
      <c r="F22" s="267">
        <v>94560</v>
      </c>
      <c r="G22" s="267">
        <f>4000+70800</f>
        <v>74800</v>
      </c>
      <c r="H22" s="391">
        <v>0</v>
      </c>
    </row>
    <row r="23" spans="1:8" ht="13.5" hidden="1">
      <c r="A23" s="389" t="s">
        <v>417</v>
      </c>
      <c r="B23" s="186" t="s">
        <v>419</v>
      </c>
      <c r="C23" s="245">
        <v>110</v>
      </c>
      <c r="D23" s="245">
        <v>110</v>
      </c>
      <c r="E23" s="267">
        <f>F23/D23</f>
        <v>0</v>
      </c>
      <c r="F23" s="267">
        <f>G23</f>
        <v>0</v>
      </c>
      <c r="G23" s="267"/>
      <c r="H23" s="391"/>
    </row>
    <row r="24" spans="1:8" ht="27">
      <c r="A24" s="266">
        <v>6</v>
      </c>
      <c r="B24" s="494" t="s">
        <v>542</v>
      </c>
      <c r="C24" s="245">
        <v>17</v>
      </c>
      <c r="D24" s="245">
        <v>7</v>
      </c>
      <c r="E24" s="267">
        <v>235.59</v>
      </c>
      <c r="F24" s="267">
        <f>C24*D24*E24</f>
        <v>28035.21</v>
      </c>
      <c r="G24" s="267">
        <f>F24</f>
        <v>28035.21</v>
      </c>
      <c r="H24" s="391"/>
    </row>
    <row r="25" spans="1:8" ht="18" customHeight="1">
      <c r="A25" s="220" t="s">
        <v>55</v>
      </c>
      <c r="B25" s="108"/>
      <c r="C25" s="268" t="s">
        <v>385</v>
      </c>
      <c r="D25" s="268" t="s">
        <v>385</v>
      </c>
      <c r="E25" s="269" t="s">
        <v>385</v>
      </c>
      <c r="F25" s="270">
        <f>SUM(F17:F24)</f>
        <v>752064.08</v>
      </c>
      <c r="G25" s="270">
        <f>SUM(G17:G24)</f>
        <v>709395.21</v>
      </c>
      <c r="H25" s="391">
        <f>H23</f>
        <v>0</v>
      </c>
    </row>
    <row r="26" spans="1:6" ht="30.75" customHeight="1">
      <c r="A26" s="695"/>
      <c r="B26" s="695"/>
      <c r="C26" s="8"/>
      <c r="D26" s="17"/>
      <c r="E26" s="8"/>
      <c r="F26" s="7"/>
    </row>
    <row r="27" spans="1:14" ht="33" customHeight="1">
      <c r="A27" s="643" t="s">
        <v>410</v>
      </c>
      <c r="B27" s="643"/>
      <c r="C27" s="8" t="s">
        <v>56</v>
      </c>
      <c r="D27" s="55"/>
      <c r="E27" s="8"/>
      <c r="F27" s="253" t="s">
        <v>581</v>
      </c>
      <c r="L27" s="55"/>
      <c r="M27" s="55"/>
      <c r="N27" s="117"/>
    </row>
    <row r="28" spans="1:14" ht="13.5">
      <c r="A28" s="7"/>
      <c r="B28" s="8"/>
      <c r="C28" s="8" t="s">
        <v>6</v>
      </c>
      <c r="D28" s="55"/>
      <c r="E28" s="8"/>
      <c r="F28" s="8" t="s">
        <v>7</v>
      </c>
      <c r="L28" s="55"/>
      <c r="M28" s="55"/>
      <c r="N28" s="117"/>
    </row>
    <row r="29" spans="1:14" ht="13.5">
      <c r="A29" s="17"/>
      <c r="B29" s="8"/>
      <c r="C29" s="8"/>
      <c r="D29" s="9"/>
      <c r="E29" s="7"/>
      <c r="F29" s="7"/>
      <c r="L29" s="9"/>
      <c r="M29" s="9"/>
      <c r="N29" s="117"/>
    </row>
    <row r="30" spans="1:14" ht="13.5">
      <c r="A30" s="1" t="s">
        <v>22</v>
      </c>
      <c r="B30" s="8"/>
      <c r="C30" s="8" t="s">
        <v>56</v>
      </c>
      <c r="D30" s="55"/>
      <c r="E30" s="8"/>
      <c r="F30" s="253" t="s">
        <v>582</v>
      </c>
      <c r="L30" s="55"/>
      <c r="M30" s="55"/>
      <c r="N30" s="117"/>
    </row>
    <row r="31" spans="1:14" ht="13.5">
      <c r="A31" s="3"/>
      <c r="B31" s="8"/>
      <c r="C31" s="8" t="s">
        <v>6</v>
      </c>
      <c r="D31" s="55"/>
      <c r="E31" s="8"/>
      <c r="F31" s="8" t="s">
        <v>7</v>
      </c>
      <c r="L31" s="55"/>
      <c r="M31" s="55"/>
      <c r="N31" s="117"/>
    </row>
  </sheetData>
  <sheetProtection/>
  <mergeCells count="11">
    <mergeCell ref="A13:B13"/>
    <mergeCell ref="E17:E18"/>
    <mergeCell ref="F17:F18"/>
    <mergeCell ref="G17:G18"/>
    <mergeCell ref="A7:G7"/>
    <mergeCell ref="A27:B27"/>
    <mergeCell ref="A26:B26"/>
    <mergeCell ref="A10:G10"/>
    <mergeCell ref="B11:G11"/>
    <mergeCell ref="A8:G8"/>
    <mergeCell ref="A12:B1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Q27"/>
  <sheetViews>
    <sheetView zoomScale="80" zoomScaleNormal="80" zoomScalePageLayoutView="0" workbookViewId="0" topLeftCell="A17">
      <selection activeCell="F27" sqref="F27"/>
    </sheetView>
  </sheetViews>
  <sheetFormatPr defaultColWidth="9.125" defaultRowHeight="12.75"/>
  <cols>
    <col min="1" max="1" width="6.875" style="72" customWidth="1"/>
    <col min="2" max="2" width="54.625" style="72" customWidth="1"/>
    <col min="3" max="3" width="15.375" style="72" customWidth="1"/>
    <col min="4" max="4" width="14.125" style="72" customWidth="1"/>
    <col min="5" max="5" width="11.875" style="72" customWidth="1"/>
    <col min="6" max="6" width="12.625" style="72" customWidth="1"/>
    <col min="7" max="7" width="12.875" style="72" customWidth="1"/>
    <col min="8" max="8" width="14.50390625" style="72" customWidth="1"/>
    <col min="9" max="16384" width="9.125" style="72" customWidth="1"/>
  </cols>
  <sheetData>
    <row r="1" spans="5:7" ht="13.5" hidden="1">
      <c r="E1" s="101" t="s">
        <v>103</v>
      </c>
      <c r="G1" s="3"/>
    </row>
    <row r="2" spans="4:8" ht="13.5" hidden="1">
      <c r="D2" s="68"/>
      <c r="E2" s="101" t="s">
        <v>132</v>
      </c>
      <c r="G2" s="3"/>
      <c r="H2" s="37"/>
    </row>
    <row r="3" spans="4:8" ht="13.5" hidden="1">
      <c r="D3" s="13"/>
      <c r="E3" s="101" t="s">
        <v>116</v>
      </c>
      <c r="G3" s="13"/>
      <c r="H3" s="13"/>
    </row>
    <row r="4" spans="3:8" ht="13.5" hidden="1">
      <c r="C4" s="18"/>
      <c r="D4" s="68"/>
      <c r="E4" s="101" t="s">
        <v>115</v>
      </c>
      <c r="G4" s="56"/>
      <c r="H4" s="37"/>
    </row>
    <row r="5" spans="3:8" ht="13.5" hidden="1">
      <c r="C5" s="18"/>
      <c r="D5" s="68"/>
      <c r="E5" s="101" t="s">
        <v>133</v>
      </c>
      <c r="G5" s="56"/>
      <c r="H5" s="37"/>
    </row>
    <row r="6" spans="4:8" ht="12.75">
      <c r="D6" s="13"/>
      <c r="E6" s="54"/>
      <c r="G6" s="13"/>
      <c r="H6" s="13"/>
    </row>
    <row r="7" spans="1:8" ht="28.5" customHeight="1">
      <c r="A7" s="648" t="s">
        <v>403</v>
      </c>
      <c r="B7" s="648"/>
      <c r="C7" s="648"/>
      <c r="D7" s="648"/>
      <c r="E7" s="648"/>
      <c r="F7" s="648"/>
      <c r="G7" s="648"/>
      <c r="H7" s="23"/>
    </row>
    <row r="8" spans="1:17" ht="14.25" customHeight="1">
      <c r="A8" s="661" t="s">
        <v>147</v>
      </c>
      <c r="B8" s="661"/>
      <c r="C8" s="661"/>
      <c r="D8" s="661"/>
      <c r="E8" s="661"/>
      <c r="F8" s="661"/>
      <c r="G8" s="661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2:7" ht="14.25" customHeight="1">
      <c r="B9" s="106"/>
      <c r="C9" s="106"/>
      <c r="D9" s="106"/>
      <c r="E9" s="106"/>
      <c r="F9" s="106"/>
      <c r="G9" s="90"/>
    </row>
    <row r="10" spans="1:7" s="74" customFormat="1" ht="20.25" customHeight="1">
      <c r="A10" s="696" t="s">
        <v>136</v>
      </c>
      <c r="B10" s="696"/>
      <c r="C10" s="696"/>
      <c r="D10" s="696"/>
      <c r="E10" s="696"/>
      <c r="F10" s="696"/>
      <c r="G10" s="696"/>
    </row>
    <row r="11" spans="2:7" s="74" customFormat="1" ht="21.75" customHeight="1">
      <c r="B11" s="696"/>
      <c r="C11" s="696"/>
      <c r="D11" s="696"/>
      <c r="E11" s="696"/>
      <c r="F11" s="696"/>
      <c r="G11" s="696"/>
    </row>
    <row r="12" spans="1:7" s="74" customFormat="1" ht="19.5" customHeight="1">
      <c r="A12" s="659" t="s">
        <v>268</v>
      </c>
      <c r="B12" s="659"/>
      <c r="C12" s="109">
        <v>321</v>
      </c>
      <c r="D12" s="109"/>
      <c r="E12" s="109"/>
      <c r="F12" s="109"/>
      <c r="G12" s="91"/>
    </row>
    <row r="13" spans="1:7" s="74" customFormat="1" ht="21.75" customHeight="1">
      <c r="A13" s="659" t="s">
        <v>356</v>
      </c>
      <c r="B13" s="659"/>
      <c r="C13" s="109"/>
      <c r="D13" s="109"/>
      <c r="E13" s="109"/>
      <c r="F13" s="109"/>
      <c r="G13" s="91"/>
    </row>
    <row r="14" spans="2:7" s="74" customFormat="1" ht="12" customHeight="1">
      <c r="B14" s="92"/>
      <c r="C14" s="92"/>
      <c r="D14" s="92"/>
      <c r="E14" s="92"/>
      <c r="F14" s="92"/>
      <c r="G14" s="91"/>
    </row>
    <row r="15" spans="2:7" ht="13.5">
      <c r="B15" s="73"/>
      <c r="C15" s="90"/>
      <c r="D15" s="90"/>
      <c r="E15" s="90"/>
      <c r="F15" s="90"/>
      <c r="G15" s="90"/>
    </row>
    <row r="16" spans="1:12" ht="109.5" customHeight="1">
      <c r="A16" s="265" t="s">
        <v>57</v>
      </c>
      <c r="B16" s="266" t="s">
        <v>26</v>
      </c>
      <c r="C16" s="245" t="s">
        <v>145</v>
      </c>
      <c r="D16" s="245" t="s">
        <v>134</v>
      </c>
      <c r="E16" s="245" t="s">
        <v>96</v>
      </c>
      <c r="F16" s="245" t="s">
        <v>117</v>
      </c>
      <c r="G16" s="245" t="s">
        <v>99</v>
      </c>
      <c r="H16" s="390" t="s">
        <v>418</v>
      </c>
      <c r="K16" s="93"/>
      <c r="L16" s="94"/>
    </row>
    <row r="17" spans="1:8" ht="84" customHeight="1">
      <c r="A17" s="389">
        <v>1</v>
      </c>
      <c r="B17" s="186" t="s">
        <v>518</v>
      </c>
      <c r="C17" s="245">
        <v>165</v>
      </c>
      <c r="D17" s="245">
        <v>260</v>
      </c>
      <c r="E17" s="267">
        <v>10.5</v>
      </c>
      <c r="F17" s="693">
        <v>1112265</v>
      </c>
      <c r="G17" s="693">
        <v>890220</v>
      </c>
      <c r="H17" s="391">
        <v>0</v>
      </c>
    </row>
    <row r="18" spans="1:8" ht="85.5" customHeight="1">
      <c r="A18" s="389"/>
      <c r="B18" s="186" t="s">
        <v>518</v>
      </c>
      <c r="C18" s="245">
        <v>191</v>
      </c>
      <c r="D18" s="245">
        <v>330</v>
      </c>
      <c r="E18" s="267">
        <v>10.5</v>
      </c>
      <c r="F18" s="694"/>
      <c r="G18" s="694"/>
      <c r="H18" s="391"/>
    </row>
    <row r="19" spans="1:8" ht="47.25" customHeight="1">
      <c r="A19" s="389">
        <v>2</v>
      </c>
      <c r="B19" s="186"/>
      <c r="C19" s="245" t="s">
        <v>507</v>
      </c>
      <c r="D19" s="245">
        <v>25</v>
      </c>
      <c r="E19" s="267">
        <v>15</v>
      </c>
      <c r="F19" s="267"/>
      <c r="G19" s="267">
        <v>37220</v>
      </c>
      <c r="H19" s="391"/>
    </row>
    <row r="20" spans="1:8" ht="38.25" customHeight="1">
      <c r="A20" s="389"/>
      <c r="B20" s="186" t="s">
        <v>419</v>
      </c>
      <c r="C20" s="245">
        <v>110</v>
      </c>
      <c r="D20" s="245">
        <v>110</v>
      </c>
      <c r="E20" s="267">
        <f>F20/D20</f>
        <v>0</v>
      </c>
      <c r="F20" s="267">
        <f>G20</f>
        <v>0</v>
      </c>
      <c r="G20" s="267"/>
      <c r="H20" s="391"/>
    </row>
    <row r="21" spans="1:8" ht="18" customHeight="1">
      <c r="A21" s="220" t="s">
        <v>55</v>
      </c>
      <c r="B21" s="108"/>
      <c r="C21" s="268" t="s">
        <v>385</v>
      </c>
      <c r="D21" s="268" t="s">
        <v>385</v>
      </c>
      <c r="E21" s="269" t="s">
        <v>385</v>
      </c>
      <c r="F21" s="270">
        <f>SUM(F17:F20)</f>
        <v>1112265</v>
      </c>
      <c r="G21" s="270">
        <f>SUM(G17:G20)</f>
        <v>927440</v>
      </c>
      <c r="H21" s="391">
        <f>H20</f>
        <v>0</v>
      </c>
    </row>
    <row r="22" spans="1:6" ht="30.75" customHeight="1">
      <c r="A22" s="695"/>
      <c r="B22" s="695"/>
      <c r="C22" s="8"/>
      <c r="D22" s="17"/>
      <c r="E22" s="8"/>
      <c r="F22" s="7"/>
    </row>
    <row r="23" spans="1:14" ht="33" customHeight="1">
      <c r="A23" s="643" t="s">
        <v>410</v>
      </c>
      <c r="B23" s="643"/>
      <c r="C23" s="8" t="s">
        <v>56</v>
      </c>
      <c r="D23" s="55"/>
      <c r="E23" s="8"/>
      <c r="F23" s="253" t="s">
        <v>581</v>
      </c>
      <c r="L23" s="55"/>
      <c r="M23" s="55"/>
      <c r="N23" s="117"/>
    </row>
    <row r="24" spans="1:14" ht="13.5">
      <c r="A24" s="7"/>
      <c r="B24" s="8"/>
      <c r="C24" s="8" t="s">
        <v>6</v>
      </c>
      <c r="D24" s="55"/>
      <c r="E24" s="8"/>
      <c r="F24" s="8" t="s">
        <v>7</v>
      </c>
      <c r="L24" s="55"/>
      <c r="M24" s="55"/>
      <c r="N24" s="117"/>
    </row>
    <row r="25" spans="1:14" ht="13.5">
      <c r="A25" s="17"/>
      <c r="B25" s="8"/>
      <c r="C25" s="8"/>
      <c r="D25" s="9"/>
      <c r="E25" s="7"/>
      <c r="F25" s="7"/>
      <c r="L25" s="9"/>
      <c r="M25" s="9"/>
      <c r="N25" s="117"/>
    </row>
    <row r="26" spans="1:14" ht="13.5">
      <c r="A26" s="1" t="s">
        <v>22</v>
      </c>
      <c r="B26" s="8"/>
      <c r="C26" s="8" t="s">
        <v>56</v>
      </c>
      <c r="D26" s="55"/>
      <c r="E26" s="8"/>
      <c r="F26" s="253" t="s">
        <v>582</v>
      </c>
      <c r="L26" s="55"/>
      <c r="M26" s="55"/>
      <c r="N26" s="117"/>
    </row>
    <row r="27" spans="1:14" ht="13.5">
      <c r="A27" s="3"/>
      <c r="B27" s="8"/>
      <c r="C27" s="8" t="s">
        <v>6</v>
      </c>
      <c r="D27" s="55"/>
      <c r="E27" s="8"/>
      <c r="F27" s="8" t="s">
        <v>7</v>
      </c>
      <c r="L27" s="55"/>
      <c r="M27" s="55"/>
      <c r="N27" s="117"/>
    </row>
  </sheetData>
  <sheetProtection/>
  <mergeCells count="10">
    <mergeCell ref="A22:B22"/>
    <mergeCell ref="A23:B23"/>
    <mergeCell ref="A7:G7"/>
    <mergeCell ref="A8:G8"/>
    <mergeCell ref="A10:G10"/>
    <mergeCell ref="B11:G11"/>
    <mergeCell ref="A12:B12"/>
    <mergeCell ref="A13:B13"/>
    <mergeCell ref="F17:F18"/>
    <mergeCell ref="G17:G1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M32"/>
  <sheetViews>
    <sheetView view="pageBreakPreview" zoomScale="60" zoomScalePageLayoutView="0" workbookViewId="0" topLeftCell="A9">
      <selection activeCell="P27" sqref="P27"/>
    </sheetView>
  </sheetViews>
  <sheetFormatPr defaultColWidth="9.125" defaultRowHeight="12.75"/>
  <cols>
    <col min="1" max="1" width="12.625" style="51" customWidth="1"/>
    <col min="2" max="2" width="36.625" style="51" customWidth="1"/>
    <col min="3" max="3" width="26.625" style="51" customWidth="1"/>
    <col min="4" max="4" width="9.125" style="51" customWidth="1"/>
    <col min="5" max="5" width="10.50390625" style="51" bestFit="1" customWidth="1"/>
    <col min="6" max="16384" width="9.125" style="51" customWidth="1"/>
  </cols>
  <sheetData>
    <row r="1" ht="13.5" hidden="1">
      <c r="C1" s="101" t="s">
        <v>336</v>
      </c>
    </row>
    <row r="2" ht="13.5" hidden="1">
      <c r="C2" s="101" t="s">
        <v>132</v>
      </c>
    </row>
    <row r="3" ht="13.5" hidden="1">
      <c r="C3" s="101" t="s">
        <v>116</v>
      </c>
    </row>
    <row r="4" ht="13.5" hidden="1">
      <c r="C4" s="101" t="s">
        <v>115</v>
      </c>
    </row>
    <row r="5" ht="13.5" hidden="1">
      <c r="C5" s="101" t="s">
        <v>133</v>
      </c>
    </row>
    <row r="6" ht="13.5">
      <c r="C6" s="101"/>
    </row>
    <row r="7" spans="2:6" ht="37.5" customHeight="1">
      <c r="B7" s="697" t="s">
        <v>402</v>
      </c>
      <c r="C7" s="697"/>
      <c r="D7" s="697"/>
      <c r="E7" s="697"/>
      <c r="F7" s="697"/>
    </row>
    <row r="8" spans="2:6" ht="12.75" customHeight="1">
      <c r="B8" s="698" t="s">
        <v>147</v>
      </c>
      <c r="C8" s="698"/>
      <c r="D8" s="698"/>
      <c r="E8" s="698"/>
      <c r="F8" s="698"/>
    </row>
    <row r="10" spans="2:9" ht="33" customHeight="1">
      <c r="B10" s="699" t="s">
        <v>301</v>
      </c>
      <c r="C10" s="699"/>
      <c r="D10" s="699"/>
      <c r="E10" s="699"/>
      <c r="F10" s="699"/>
      <c r="G10" s="200"/>
      <c r="H10" s="200"/>
      <c r="I10" s="200"/>
    </row>
    <row r="13" spans="2:3" ht="15">
      <c r="B13" s="109" t="s">
        <v>268</v>
      </c>
      <c r="C13" s="109">
        <v>244</v>
      </c>
    </row>
    <row r="16" spans="2:3" ht="12.75">
      <c r="B16" s="689" t="s">
        <v>271</v>
      </c>
      <c r="C16" s="689" t="s">
        <v>352</v>
      </c>
    </row>
    <row r="17" spans="2:3" ht="12.75">
      <c r="B17" s="689"/>
      <c r="C17" s="689"/>
    </row>
    <row r="18" spans="2:3" ht="12.75">
      <c r="B18" s="689"/>
      <c r="C18" s="689"/>
    </row>
    <row r="19" spans="2:3" ht="8.25" customHeight="1">
      <c r="B19" s="689"/>
      <c r="C19" s="689"/>
    </row>
    <row r="20" spans="2:3" ht="12.75" hidden="1">
      <c r="B20" s="689"/>
      <c r="C20" s="689"/>
    </row>
    <row r="21" spans="2:3" ht="12.75">
      <c r="B21" s="689"/>
      <c r="C21" s="689"/>
    </row>
    <row r="22" spans="2:6" ht="30" customHeight="1">
      <c r="B22" s="228" t="s">
        <v>282</v>
      </c>
      <c r="C22" s="292">
        <f>'7.2.'!R23+'7.4.'!H26+'7.6.'!M56+'7.8.'!M56+'7.10.'!E28+'7.12.'!I31+'7.17'!E72+'7.17'!E88+'7.8. (2)'!M41+'7.8. (3)'!M42</f>
        <v>4588949.9</v>
      </c>
      <c r="E22" s="485"/>
      <c r="F22" s="485"/>
    </row>
    <row r="23" spans="2:5" ht="19.5" customHeight="1">
      <c r="B23" s="228" t="s">
        <v>280</v>
      </c>
      <c r="C23" s="271">
        <f>6!G25+'7.6.'!N56+'7.8. (3)'!N42+'7.8.'!N56+'7.12.'!J31+'7.17'!F72+'7.17'!F88</f>
        <v>3711593.21</v>
      </c>
      <c r="E23" s="485"/>
    </row>
    <row r="24" spans="2:3" ht="41.25" customHeight="1">
      <c r="B24" s="229" t="s">
        <v>314</v>
      </c>
      <c r="C24" s="292">
        <f>'7.6.'!O56+'7.8.'!O56+'7.12.'!K31+'7.17'!G72</f>
        <v>231061.24</v>
      </c>
    </row>
    <row r="25" spans="2:3" ht="13.5">
      <c r="B25" s="235" t="s">
        <v>47</v>
      </c>
      <c r="C25" s="271">
        <f>SUM(C22:C24)</f>
        <v>8531604.35</v>
      </c>
    </row>
    <row r="27" spans="2:13" ht="48" customHeight="1">
      <c r="B27" s="84" t="s">
        <v>406</v>
      </c>
      <c r="C27" s="8" t="s">
        <v>56</v>
      </c>
      <c r="D27" s="8"/>
      <c r="E27" s="253" t="s">
        <v>581</v>
      </c>
      <c r="F27" s="71"/>
      <c r="G27" s="8"/>
      <c r="H27" s="8"/>
      <c r="I27" s="8"/>
      <c r="J27" s="8"/>
      <c r="K27" s="17"/>
      <c r="M27" s="17"/>
    </row>
    <row r="28" spans="2:13" ht="13.5">
      <c r="B28" s="7"/>
      <c r="C28" s="8" t="s">
        <v>6</v>
      </c>
      <c r="D28" s="8"/>
      <c r="E28" s="8" t="s">
        <v>7</v>
      </c>
      <c r="F28" s="71"/>
      <c r="G28" s="8"/>
      <c r="H28" s="8"/>
      <c r="I28" s="8"/>
      <c r="J28" s="8"/>
      <c r="K28" s="24"/>
      <c r="M28" s="24"/>
    </row>
    <row r="29" spans="2:13" ht="13.5">
      <c r="B29" s="17"/>
      <c r="C29" s="8"/>
      <c r="D29" s="8"/>
      <c r="E29" s="7"/>
      <c r="F29" s="71"/>
      <c r="G29" s="8"/>
      <c r="H29" s="8"/>
      <c r="I29" s="8"/>
      <c r="J29" s="8"/>
      <c r="K29" s="7"/>
      <c r="M29" s="7"/>
    </row>
    <row r="30" spans="2:13" ht="13.5">
      <c r="B30" s="1" t="s">
        <v>22</v>
      </c>
      <c r="C30" s="8" t="s">
        <v>56</v>
      </c>
      <c r="D30" s="8"/>
      <c r="E30" s="253" t="s">
        <v>582</v>
      </c>
      <c r="F30" s="71"/>
      <c r="G30" s="8"/>
      <c r="H30" s="8"/>
      <c r="I30" s="8"/>
      <c r="J30" s="8"/>
      <c r="K30" s="1"/>
      <c r="M30" s="1"/>
    </row>
    <row r="31" spans="2:13" ht="13.5">
      <c r="B31" s="3"/>
      <c r="C31" s="8" t="s">
        <v>6</v>
      </c>
      <c r="D31" s="8"/>
      <c r="E31" s="8" t="s">
        <v>7</v>
      </c>
      <c r="F31" s="71"/>
      <c r="G31" s="8"/>
      <c r="H31" s="8"/>
      <c r="I31" s="8"/>
      <c r="J31" s="8"/>
      <c r="K31" s="1"/>
      <c r="M31" s="1"/>
    </row>
    <row r="32" spans="2:4" ht="12.75">
      <c r="B32" s="72"/>
      <c r="C32" s="72"/>
      <c r="D32" s="72"/>
    </row>
  </sheetData>
  <sheetProtection/>
  <mergeCells count="5">
    <mergeCell ref="B16:B21"/>
    <mergeCell ref="C16:C21"/>
    <mergeCell ref="B7:F7"/>
    <mergeCell ref="B8:F8"/>
    <mergeCell ref="B10:F10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C31"/>
  <sheetViews>
    <sheetView zoomScale="80" zoomScaleNormal="80" zoomScalePageLayoutView="0" workbookViewId="0" topLeftCell="B17">
      <selection activeCell="M30" sqref="M30"/>
    </sheetView>
  </sheetViews>
  <sheetFormatPr defaultColWidth="9.125" defaultRowHeight="12.75"/>
  <cols>
    <col min="1" max="1" width="16.125" style="36" hidden="1" customWidth="1"/>
    <col min="2" max="2" width="10.875" style="36" customWidth="1"/>
    <col min="3" max="3" width="11.00390625" style="36" customWidth="1"/>
    <col min="4" max="4" width="11.50390625" style="36" customWidth="1"/>
    <col min="5" max="5" width="8.625" style="36" customWidth="1"/>
    <col min="6" max="6" width="9.375" style="36" customWidth="1"/>
    <col min="7" max="10" width="8.625" style="36" customWidth="1"/>
    <col min="11" max="11" width="9.625" style="36" customWidth="1"/>
    <col min="12" max="12" width="10.00390625" style="36" customWidth="1"/>
    <col min="13" max="13" width="10.875" style="36" customWidth="1"/>
    <col min="14" max="14" width="8.625" style="36" customWidth="1"/>
    <col min="15" max="15" width="10.50390625" style="36" customWidth="1"/>
    <col min="16" max="16" width="9.625" style="36" customWidth="1"/>
    <col min="17" max="17" width="11.625" style="36" customWidth="1"/>
    <col min="18" max="18" width="14.125" style="36" customWidth="1"/>
    <col min="19" max="19" width="14.625" style="36" customWidth="1"/>
    <col min="20" max="20" width="13.375" style="36" customWidth="1"/>
    <col min="21" max="21" width="11.50390625" style="36" customWidth="1"/>
    <col min="22" max="22" width="10.625" style="36" customWidth="1"/>
    <col min="23" max="23" width="11.125" style="36" customWidth="1"/>
    <col min="24" max="16384" width="9.125" style="36" customWidth="1"/>
  </cols>
  <sheetData>
    <row r="1" spans="16:19" ht="13.5" hidden="1">
      <c r="P1" s="3"/>
      <c r="Q1" s="54" t="s">
        <v>313</v>
      </c>
      <c r="R1" s="3"/>
      <c r="S1" s="37"/>
    </row>
    <row r="2" spans="15:19" ht="13.5" hidden="1">
      <c r="O2" s="68"/>
      <c r="P2" s="3"/>
      <c r="Q2" s="54" t="s">
        <v>132</v>
      </c>
      <c r="R2" s="3"/>
      <c r="S2" s="37"/>
    </row>
    <row r="3" spans="15:19" ht="15" customHeight="1" hidden="1">
      <c r="O3" s="13"/>
      <c r="P3" s="13"/>
      <c r="Q3" s="54" t="s">
        <v>116</v>
      </c>
      <c r="R3" s="13"/>
      <c r="S3" s="13"/>
    </row>
    <row r="4" spans="15:19" ht="13.5" hidden="1">
      <c r="O4" s="68"/>
      <c r="P4" s="56"/>
      <c r="Q4" s="54" t="s">
        <v>115</v>
      </c>
      <c r="R4" s="56"/>
      <c r="S4" s="37"/>
    </row>
    <row r="5" spans="15:19" ht="13.5" hidden="1">
      <c r="O5" s="68"/>
      <c r="P5" s="56"/>
      <c r="Q5" s="54" t="s">
        <v>133</v>
      </c>
      <c r="R5" s="56"/>
      <c r="S5" s="37"/>
    </row>
    <row r="6" spans="15:20" ht="13.5">
      <c r="O6" s="13"/>
      <c r="P6" s="13"/>
      <c r="Q6" s="54"/>
      <c r="R6" s="13"/>
      <c r="S6" s="13"/>
      <c r="T6"/>
    </row>
    <row r="7" spans="2:20" s="37" customFormat="1" ht="35.25" customHeight="1">
      <c r="B7" s="737" t="s">
        <v>401</v>
      </c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</row>
    <row r="8" spans="1:20" ht="15.75" customHeight="1">
      <c r="A8" s="661" t="s">
        <v>147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</row>
    <row r="9" spans="15:20" ht="13.5">
      <c r="O9" s="13"/>
      <c r="P9" s="13"/>
      <c r="Q9" s="54"/>
      <c r="R9" s="13"/>
      <c r="S9" s="13"/>
      <c r="T9"/>
    </row>
    <row r="10" spans="1:22" s="34" customFormat="1" ht="15">
      <c r="A10" s="738" t="s">
        <v>36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33"/>
      <c r="V10" s="33"/>
    </row>
    <row r="11" spans="2:29" s="27" customFormat="1" ht="26.25" customHeight="1">
      <c r="B11" s="742" t="s">
        <v>268</v>
      </c>
      <c r="C11" s="742"/>
      <c r="D11" s="742"/>
      <c r="E11" s="109"/>
      <c r="F11" s="109"/>
      <c r="G11" s="293">
        <v>244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6"/>
      <c r="U11" s="26"/>
      <c r="AA11" s="22"/>
      <c r="AB11" s="22"/>
      <c r="AC11" s="22"/>
    </row>
    <row r="12" spans="1:29" s="27" customFormat="1" ht="26.25" customHeight="1">
      <c r="A12" s="119"/>
      <c r="B12" s="119"/>
      <c r="C12" s="119"/>
      <c r="D12" s="119"/>
      <c r="E12" s="119"/>
      <c r="F12" s="119"/>
      <c r="G12" s="119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26"/>
      <c r="U12" s="26"/>
      <c r="AA12" s="22"/>
      <c r="AB12" s="22"/>
      <c r="AC12" s="22"/>
    </row>
    <row r="13" spans="1:19" ht="24.75" customHeight="1">
      <c r="A13" s="739" t="s">
        <v>81</v>
      </c>
      <c r="B13" s="730" t="s">
        <v>79</v>
      </c>
      <c r="C13" s="730"/>
      <c r="D13" s="730"/>
      <c r="E13" s="730"/>
      <c r="F13" s="730"/>
      <c r="G13" s="730"/>
      <c r="H13" s="730"/>
      <c r="I13" s="730"/>
      <c r="J13" s="730"/>
      <c r="K13" s="731" t="s">
        <v>50</v>
      </c>
      <c r="L13" s="732"/>
      <c r="M13" s="732"/>
      <c r="N13" s="732"/>
      <c r="O13" s="733"/>
      <c r="P13" s="712" t="s">
        <v>71</v>
      </c>
      <c r="Q13" s="725"/>
      <c r="R13" s="725"/>
      <c r="S13" s="713"/>
    </row>
    <row r="14" spans="1:19" s="37" customFormat="1" ht="30.75" customHeight="1">
      <c r="A14" s="740"/>
      <c r="B14" s="722" t="s">
        <v>38</v>
      </c>
      <c r="C14" s="723"/>
      <c r="D14" s="724"/>
      <c r="E14" s="722" t="s">
        <v>39</v>
      </c>
      <c r="F14" s="723"/>
      <c r="G14" s="724"/>
      <c r="H14" s="722" t="s">
        <v>40</v>
      </c>
      <c r="I14" s="723"/>
      <c r="J14" s="724"/>
      <c r="K14" s="734"/>
      <c r="L14" s="735"/>
      <c r="M14" s="735"/>
      <c r="N14" s="735"/>
      <c r="O14" s="736"/>
      <c r="P14" s="716"/>
      <c r="Q14" s="726"/>
      <c r="R14" s="726"/>
      <c r="S14" s="717"/>
    </row>
    <row r="15" spans="1:19" ht="30" customHeight="1">
      <c r="A15" s="740"/>
      <c r="B15" s="718" t="s">
        <v>42</v>
      </c>
      <c r="C15" s="703" t="s">
        <v>43</v>
      </c>
      <c r="D15" s="704"/>
      <c r="E15" s="718" t="s">
        <v>42</v>
      </c>
      <c r="F15" s="703" t="s">
        <v>43</v>
      </c>
      <c r="G15" s="704"/>
      <c r="H15" s="718" t="s">
        <v>42</v>
      </c>
      <c r="I15" s="703" t="s">
        <v>43</v>
      </c>
      <c r="J15" s="704"/>
      <c r="K15" s="718" t="s">
        <v>51</v>
      </c>
      <c r="L15" s="718" t="s">
        <v>52</v>
      </c>
      <c r="M15" s="718" t="s">
        <v>53</v>
      </c>
      <c r="N15" s="703" t="s">
        <v>43</v>
      </c>
      <c r="O15" s="704"/>
      <c r="P15" s="718" t="s">
        <v>52</v>
      </c>
      <c r="Q15" s="718" t="s">
        <v>53</v>
      </c>
      <c r="R15" s="703" t="s">
        <v>43</v>
      </c>
      <c r="S15" s="704"/>
    </row>
    <row r="16" spans="1:19" ht="47.25" customHeight="1">
      <c r="A16" s="741"/>
      <c r="B16" s="719"/>
      <c r="C16" s="40" t="s">
        <v>49</v>
      </c>
      <c r="D16" s="38" t="s">
        <v>0</v>
      </c>
      <c r="E16" s="719"/>
      <c r="F16" s="40" t="s">
        <v>49</v>
      </c>
      <c r="G16" s="38" t="s">
        <v>0</v>
      </c>
      <c r="H16" s="719"/>
      <c r="I16" s="40" t="s">
        <v>49</v>
      </c>
      <c r="J16" s="38" t="s">
        <v>0</v>
      </c>
      <c r="K16" s="719"/>
      <c r="L16" s="719"/>
      <c r="M16" s="719"/>
      <c r="N16" s="40" t="s">
        <v>54</v>
      </c>
      <c r="O16" s="38" t="s">
        <v>0</v>
      </c>
      <c r="P16" s="719"/>
      <c r="Q16" s="719"/>
      <c r="R16" s="40" t="s">
        <v>54</v>
      </c>
      <c r="S16" s="38" t="s">
        <v>0</v>
      </c>
    </row>
    <row r="17" spans="1:19" ht="39.75" customHeight="1">
      <c r="A17" s="89" t="s">
        <v>245</v>
      </c>
      <c r="B17" s="62">
        <v>6</v>
      </c>
      <c r="C17" s="62">
        <v>264</v>
      </c>
      <c r="D17" s="62">
        <f>B17*C17*12</f>
        <v>19008</v>
      </c>
      <c r="E17" s="62"/>
      <c r="F17" s="62"/>
      <c r="G17" s="62"/>
      <c r="H17" s="62"/>
      <c r="I17" s="62"/>
      <c r="J17" s="62"/>
      <c r="K17" s="62">
        <v>736</v>
      </c>
      <c r="L17" s="62">
        <v>2600</v>
      </c>
      <c r="M17" s="62">
        <f>L17*12</f>
        <v>31200</v>
      </c>
      <c r="N17" s="62">
        <v>0.7</v>
      </c>
      <c r="O17" s="62">
        <f>M17*N17</f>
        <v>21840</v>
      </c>
      <c r="P17" s="62"/>
      <c r="Q17" s="62"/>
      <c r="R17" s="62"/>
      <c r="S17" s="62"/>
    </row>
    <row r="19" spans="1:20" ht="27" customHeight="1">
      <c r="A19" s="739" t="s">
        <v>37</v>
      </c>
      <c r="B19" s="705" t="s">
        <v>306</v>
      </c>
      <c r="C19" s="705"/>
      <c r="D19" s="705"/>
      <c r="E19" s="705"/>
      <c r="F19" s="705"/>
      <c r="G19" s="705"/>
      <c r="H19" s="706" t="s">
        <v>44</v>
      </c>
      <c r="I19" s="707"/>
      <c r="J19" s="712" t="s">
        <v>41</v>
      </c>
      <c r="K19" s="725"/>
      <c r="L19" s="713"/>
      <c r="M19" s="746" t="s">
        <v>45</v>
      </c>
      <c r="N19" s="747"/>
      <c r="O19" s="712" t="s">
        <v>46</v>
      </c>
      <c r="P19" s="713"/>
      <c r="Q19" s="727" t="s">
        <v>119</v>
      </c>
      <c r="R19" s="743" t="s">
        <v>343</v>
      </c>
      <c r="S19" s="744"/>
      <c r="T19" s="745"/>
    </row>
    <row r="20" spans="1:20" ht="27.75" customHeight="1">
      <c r="A20" s="740"/>
      <c r="B20" s="705" t="s">
        <v>307</v>
      </c>
      <c r="C20" s="705"/>
      <c r="D20" s="705" t="s">
        <v>308</v>
      </c>
      <c r="E20" s="705"/>
      <c r="F20" s="705" t="s">
        <v>306</v>
      </c>
      <c r="G20" s="705"/>
      <c r="H20" s="708"/>
      <c r="I20" s="709"/>
      <c r="J20" s="716"/>
      <c r="K20" s="726"/>
      <c r="L20" s="717"/>
      <c r="M20" s="748"/>
      <c r="N20" s="749"/>
      <c r="O20" s="714"/>
      <c r="P20" s="715"/>
      <c r="Q20" s="728"/>
      <c r="R20" s="727" t="s">
        <v>282</v>
      </c>
      <c r="S20" s="727" t="s">
        <v>422</v>
      </c>
      <c r="T20" s="700" t="s">
        <v>314</v>
      </c>
    </row>
    <row r="21" spans="1:20" ht="24.75" customHeight="1">
      <c r="A21" s="740"/>
      <c r="B21" s="720" t="s">
        <v>48</v>
      </c>
      <c r="C21" s="720" t="s">
        <v>0</v>
      </c>
      <c r="D21" s="720" t="s">
        <v>48</v>
      </c>
      <c r="E21" s="720" t="s">
        <v>0</v>
      </c>
      <c r="F21" s="720" t="s">
        <v>48</v>
      </c>
      <c r="G21" s="720" t="s">
        <v>0</v>
      </c>
      <c r="H21" s="710"/>
      <c r="I21" s="711"/>
      <c r="J21" s="718" t="s">
        <v>42</v>
      </c>
      <c r="K21" s="703" t="s">
        <v>43</v>
      </c>
      <c r="L21" s="704"/>
      <c r="M21" s="750"/>
      <c r="N21" s="751"/>
      <c r="O21" s="716"/>
      <c r="P21" s="717"/>
      <c r="Q21" s="728"/>
      <c r="R21" s="728"/>
      <c r="S21" s="728"/>
      <c r="T21" s="701"/>
    </row>
    <row r="22" spans="1:20" ht="81" customHeight="1">
      <c r="A22" s="741"/>
      <c r="B22" s="720"/>
      <c r="C22" s="720"/>
      <c r="D22" s="720"/>
      <c r="E22" s="720"/>
      <c r="F22" s="720"/>
      <c r="G22" s="720"/>
      <c r="H22" s="39" t="s">
        <v>48</v>
      </c>
      <c r="I22" s="38" t="s">
        <v>0</v>
      </c>
      <c r="J22" s="719"/>
      <c r="K22" s="40" t="s">
        <v>49</v>
      </c>
      <c r="L22" s="38" t="s">
        <v>0</v>
      </c>
      <c r="M22" s="39" t="s">
        <v>42</v>
      </c>
      <c r="N22" s="39" t="s">
        <v>1</v>
      </c>
      <c r="O22" s="39" t="s">
        <v>42</v>
      </c>
      <c r="P22" s="39" t="s">
        <v>1</v>
      </c>
      <c r="Q22" s="729"/>
      <c r="R22" s="729"/>
      <c r="S22" s="729"/>
      <c r="T22" s="702"/>
    </row>
    <row r="23" spans="1:20" s="37" customFormat="1" ht="39" customHeight="1">
      <c r="A23" s="89" t="s">
        <v>245</v>
      </c>
      <c r="B23" s="62">
        <v>14583.33</v>
      </c>
      <c r="C23" s="62">
        <v>175000</v>
      </c>
      <c r="D23" s="62"/>
      <c r="E23" s="62"/>
      <c r="F23" s="62"/>
      <c r="G23" s="62"/>
      <c r="H23" s="63"/>
      <c r="I23" s="63"/>
      <c r="J23" s="62">
        <v>6</v>
      </c>
      <c r="K23" s="62">
        <v>216</v>
      </c>
      <c r="L23" s="62">
        <f>J23*K23*12+1313</f>
        <v>16865</v>
      </c>
      <c r="M23" s="63"/>
      <c r="N23" s="64"/>
      <c r="O23" s="63"/>
      <c r="P23" s="63"/>
      <c r="Q23" s="188">
        <f>D17+O17+L23+C23</f>
        <v>232713</v>
      </c>
      <c r="R23" s="188">
        <v>232457.98</v>
      </c>
      <c r="S23" s="423"/>
      <c r="T23" s="47"/>
    </row>
    <row r="24" spans="1:11" ht="14.25" customHeight="1">
      <c r="A24" s="43" t="s">
        <v>80</v>
      </c>
      <c r="B24" s="35"/>
      <c r="C24" s="35"/>
      <c r="D24" s="35"/>
      <c r="E24" s="44"/>
      <c r="F24" s="44"/>
      <c r="G24" s="44"/>
      <c r="H24" s="44"/>
      <c r="I24" s="44"/>
      <c r="J24" s="35"/>
      <c r="K24" s="42"/>
    </row>
    <row r="25" spans="1:22" ht="24.75" customHeight="1">
      <c r="A25" s="721"/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41"/>
      <c r="U25" s="41"/>
      <c r="V25" s="41"/>
    </row>
    <row r="26" spans="1:13" ht="39" customHeight="1">
      <c r="A26" s="643" t="s">
        <v>406</v>
      </c>
      <c r="B26" s="643"/>
      <c r="C26" s="643"/>
      <c r="D26" s="643"/>
      <c r="E26" s="643"/>
      <c r="F26" s="643"/>
      <c r="I26" s="8" t="s">
        <v>56</v>
      </c>
      <c r="L26" s="8"/>
      <c r="M26" s="253" t="s">
        <v>581</v>
      </c>
    </row>
    <row r="27" spans="1:13" ht="13.5">
      <c r="A27" s="7"/>
      <c r="B27" s="8"/>
      <c r="C27" s="24"/>
      <c r="D27" s="55"/>
      <c r="E27" s="55"/>
      <c r="F27" s="8"/>
      <c r="I27" s="8" t="s">
        <v>6</v>
      </c>
      <c r="L27" s="8"/>
      <c r="M27" s="8" t="s">
        <v>7</v>
      </c>
    </row>
    <row r="28" spans="1:13" ht="13.5">
      <c r="A28" s="17"/>
      <c r="B28" s="8"/>
      <c r="C28" s="7"/>
      <c r="D28" s="9"/>
      <c r="E28" s="9"/>
      <c r="F28" s="8"/>
      <c r="I28" s="8"/>
      <c r="L28" s="7"/>
      <c r="M28" s="7"/>
    </row>
    <row r="29" spans="1:13" ht="13.5">
      <c r="A29" s="1" t="s">
        <v>22</v>
      </c>
      <c r="B29" s="1" t="s">
        <v>22</v>
      </c>
      <c r="C29" s="24"/>
      <c r="D29" s="55"/>
      <c r="E29" s="55"/>
      <c r="F29" s="8"/>
      <c r="I29" s="8" t="s">
        <v>56</v>
      </c>
      <c r="L29" s="8"/>
      <c r="M29" s="253" t="s">
        <v>582</v>
      </c>
    </row>
    <row r="30" spans="1:13" ht="13.5">
      <c r="A30" s="3"/>
      <c r="B30" s="24"/>
      <c r="C30" s="3"/>
      <c r="D30" s="55"/>
      <c r="E30" s="55"/>
      <c r="F30" s="8"/>
      <c r="I30" s="8" t="s">
        <v>6</v>
      </c>
      <c r="L30" s="8"/>
      <c r="M30" s="8" t="s">
        <v>7</v>
      </c>
    </row>
    <row r="31" s="162" customFormat="1" ht="13.5">
      <c r="B31" s="8"/>
    </row>
  </sheetData>
  <sheetProtection/>
  <mergeCells count="48">
    <mergeCell ref="B7:T7"/>
    <mergeCell ref="A8:T8"/>
    <mergeCell ref="A10:T10"/>
    <mergeCell ref="A26:F26"/>
    <mergeCell ref="A19:A22"/>
    <mergeCell ref="A13:A16"/>
    <mergeCell ref="B11:D11"/>
    <mergeCell ref="R19:T19"/>
    <mergeCell ref="M19:N21"/>
    <mergeCell ref="C21:C22"/>
    <mergeCell ref="B14:D14"/>
    <mergeCell ref="B13:J13"/>
    <mergeCell ref="S20:S22"/>
    <mergeCell ref="R15:S15"/>
    <mergeCell ref="P15:P16"/>
    <mergeCell ref="P13:S14"/>
    <mergeCell ref="H14:J14"/>
    <mergeCell ref="R20:R22"/>
    <mergeCell ref="K13:O14"/>
    <mergeCell ref="H15:H16"/>
    <mergeCell ref="F20:G20"/>
    <mergeCell ref="E14:G14"/>
    <mergeCell ref="L15:L16"/>
    <mergeCell ref="J19:L20"/>
    <mergeCell ref="Q15:Q16"/>
    <mergeCell ref="Q19:Q22"/>
    <mergeCell ref="J21:J22"/>
    <mergeCell ref="K21:L21"/>
    <mergeCell ref="A25:S25"/>
    <mergeCell ref="B15:B16"/>
    <mergeCell ref="C15:D15"/>
    <mergeCell ref="E15:E16"/>
    <mergeCell ref="E21:E22"/>
    <mergeCell ref="B21:B22"/>
    <mergeCell ref="D21:D22"/>
    <mergeCell ref="F21:F22"/>
    <mergeCell ref="B20:C20"/>
    <mergeCell ref="D20:E20"/>
    <mergeCell ref="T20:T22"/>
    <mergeCell ref="F15:G15"/>
    <mergeCell ref="B19:G19"/>
    <mergeCell ref="H19:I21"/>
    <mergeCell ref="N15:O15"/>
    <mergeCell ref="O19:P21"/>
    <mergeCell ref="M15:M16"/>
    <mergeCell ref="K15:K16"/>
    <mergeCell ref="I15:J15"/>
    <mergeCell ref="G21:G22"/>
  </mergeCells>
  <printOptions/>
  <pageMargins left="0.7874015748031497" right="0" top="0.59" bottom="0" header="0.5118110236220472" footer="0.5118110236220472"/>
  <pageSetup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P33"/>
  <sheetViews>
    <sheetView zoomScale="70" zoomScaleNormal="70" zoomScalePageLayoutView="0" workbookViewId="0" topLeftCell="A17">
      <selection activeCell="I32" sqref="I32"/>
    </sheetView>
  </sheetViews>
  <sheetFormatPr defaultColWidth="9.125" defaultRowHeight="12.75"/>
  <cols>
    <col min="1" max="1" width="21.50390625" style="29" customWidth="1"/>
    <col min="2" max="2" width="9.50390625" style="58" customWidth="1"/>
    <col min="3" max="3" width="16.875" style="29" hidden="1" customWidth="1"/>
    <col min="4" max="4" width="16.875" style="29" customWidth="1"/>
    <col min="5" max="6" width="9.50390625" style="29" customWidth="1"/>
    <col min="7" max="7" width="14.875" style="29" customWidth="1"/>
    <col min="8" max="8" width="18.375" style="29" customWidth="1"/>
    <col min="9" max="9" width="14.375" style="29" customWidth="1"/>
    <col min="10" max="10" width="15.625" style="29" customWidth="1"/>
    <col min="11" max="11" width="9.125" style="29" customWidth="1"/>
    <col min="12" max="12" width="11.125" style="29" bestFit="1" customWidth="1"/>
    <col min="13" max="13" width="14.50390625" style="29" bestFit="1" customWidth="1"/>
    <col min="14" max="15" width="12.00390625" style="29" bestFit="1" customWidth="1"/>
    <col min="16" max="16" width="11.125" style="29" bestFit="1" customWidth="1"/>
    <col min="17" max="16384" width="9.125" style="29" customWidth="1"/>
  </cols>
  <sheetData>
    <row r="1" ht="15" hidden="1">
      <c r="H1" s="54" t="s">
        <v>337</v>
      </c>
    </row>
    <row r="2" ht="15" hidden="1">
      <c r="H2" s="54" t="s">
        <v>132</v>
      </c>
    </row>
    <row r="3" ht="15.75" customHeight="1" hidden="1">
      <c r="H3" s="54" t="s">
        <v>116</v>
      </c>
    </row>
    <row r="4" ht="15" hidden="1">
      <c r="H4" s="54" t="s">
        <v>115</v>
      </c>
    </row>
    <row r="5" ht="15" hidden="1">
      <c r="H5" s="54" t="s">
        <v>133</v>
      </c>
    </row>
    <row r="6" ht="15">
      <c r="H6" s="37"/>
    </row>
    <row r="7" ht="15">
      <c r="H7" s="37"/>
    </row>
    <row r="8" spans="1:10" ht="34.5" customHeight="1">
      <c r="A8" s="648" t="s">
        <v>401</v>
      </c>
      <c r="B8" s="648"/>
      <c r="C8" s="648"/>
      <c r="D8" s="648"/>
      <c r="E8" s="648"/>
      <c r="F8" s="648"/>
      <c r="G8" s="648"/>
      <c r="H8" s="648"/>
      <c r="I8" s="648"/>
      <c r="J8" s="648"/>
    </row>
    <row r="9" spans="1:10" ht="15.75" customHeight="1">
      <c r="A9" s="661" t="s">
        <v>334</v>
      </c>
      <c r="B9" s="661"/>
      <c r="C9" s="661"/>
      <c r="D9" s="661"/>
      <c r="E9" s="661"/>
      <c r="F9" s="661"/>
      <c r="G9" s="661"/>
      <c r="H9" s="661"/>
      <c r="I9" s="661"/>
      <c r="J9"/>
    </row>
    <row r="10" spans="1:9" s="25" customFormat="1" ht="29.25" customHeight="1">
      <c r="A10" s="763" t="s">
        <v>148</v>
      </c>
      <c r="B10" s="763"/>
      <c r="C10" s="763"/>
      <c r="D10" s="763"/>
      <c r="E10" s="763"/>
      <c r="F10" s="763"/>
      <c r="G10" s="763"/>
      <c r="H10" s="763"/>
      <c r="I10" s="763"/>
    </row>
    <row r="11" spans="1:7" s="27" customFormat="1" ht="22.5" customHeight="1">
      <c r="A11" s="52"/>
      <c r="B11" s="52"/>
      <c r="C11" s="52"/>
      <c r="D11" s="52"/>
      <c r="E11" s="52"/>
      <c r="F11" s="52"/>
      <c r="G11" s="52"/>
    </row>
    <row r="12" spans="1:7" s="27" customFormat="1" ht="22.5" customHeight="1">
      <c r="A12" s="109" t="s">
        <v>338</v>
      </c>
      <c r="B12" s="109"/>
      <c r="C12" s="109"/>
      <c r="D12" s="405">
        <v>244</v>
      </c>
      <c r="E12" s="109"/>
      <c r="F12" s="109"/>
      <c r="G12" s="109"/>
    </row>
    <row r="13" spans="1:7" s="25" customFormat="1" ht="14.25" customHeight="1">
      <c r="A13" s="28"/>
      <c r="B13" s="57"/>
      <c r="C13" s="28"/>
      <c r="D13" s="28"/>
      <c r="E13" s="28"/>
      <c r="F13" s="28"/>
      <c r="G13" s="28"/>
    </row>
    <row r="14" spans="1:10" s="25" customFormat="1" ht="21" customHeight="1">
      <c r="A14" s="765"/>
      <c r="B14" s="766" t="s">
        <v>75</v>
      </c>
      <c r="C14" s="764" t="s">
        <v>87</v>
      </c>
      <c r="D14" s="757" t="s">
        <v>309</v>
      </c>
      <c r="E14" s="753" t="s">
        <v>76</v>
      </c>
      <c r="F14" s="754"/>
      <c r="G14" s="760" t="s">
        <v>120</v>
      </c>
      <c r="H14" s="743" t="s">
        <v>343</v>
      </c>
      <c r="I14" s="744"/>
      <c r="J14" s="745"/>
    </row>
    <row r="15" spans="1:10" s="25" customFormat="1" ht="34.5" customHeight="1">
      <c r="A15" s="765"/>
      <c r="B15" s="766"/>
      <c r="C15" s="764"/>
      <c r="D15" s="758"/>
      <c r="E15" s="755"/>
      <c r="F15" s="756"/>
      <c r="G15" s="761"/>
      <c r="H15" s="752" t="s">
        <v>282</v>
      </c>
      <c r="I15" s="752" t="s">
        <v>280</v>
      </c>
      <c r="J15" s="752" t="s">
        <v>314</v>
      </c>
    </row>
    <row r="16" spans="1:10" ht="53.25" customHeight="1">
      <c r="A16" s="765"/>
      <c r="B16" s="766"/>
      <c r="C16" s="764"/>
      <c r="D16" s="759"/>
      <c r="E16" s="277" t="s">
        <v>448</v>
      </c>
      <c r="F16" s="277" t="s">
        <v>449</v>
      </c>
      <c r="G16" s="762"/>
      <c r="H16" s="752"/>
      <c r="I16" s="752"/>
      <c r="J16" s="752"/>
    </row>
    <row r="17" spans="1:10" s="31" customFormat="1" ht="24.75" customHeight="1">
      <c r="A17" s="30" t="s">
        <v>32</v>
      </c>
      <c r="B17" s="278" t="s">
        <v>388</v>
      </c>
      <c r="C17" s="278"/>
      <c r="D17" s="279">
        <v>487.85</v>
      </c>
      <c r="E17" s="279">
        <v>2072.77</v>
      </c>
      <c r="F17" s="279">
        <v>2122.51</v>
      </c>
      <c r="G17" s="279">
        <v>1021436.84</v>
      </c>
      <c r="H17" s="280">
        <v>1021437</v>
      </c>
      <c r="I17" s="281"/>
      <c r="J17" s="281"/>
    </row>
    <row r="18" spans="1:10" s="31" customFormat="1" ht="24.75" customHeight="1">
      <c r="A18" s="30" t="s">
        <v>33</v>
      </c>
      <c r="B18" s="278" t="s">
        <v>389</v>
      </c>
      <c r="C18" s="278"/>
      <c r="D18" s="279">
        <v>768.0827675</v>
      </c>
      <c r="E18" s="279">
        <v>38.72</v>
      </c>
      <c r="F18" s="279">
        <v>39.65</v>
      </c>
      <c r="G18" s="279">
        <v>30062.63</v>
      </c>
      <c r="H18" s="280">
        <v>30063</v>
      </c>
      <c r="I18" s="281"/>
      <c r="J18" s="281"/>
    </row>
    <row r="19" spans="1:16" s="31" customFormat="1" ht="24.75" customHeight="1">
      <c r="A19" s="30" t="s">
        <v>33</v>
      </c>
      <c r="B19" s="278" t="s">
        <v>388</v>
      </c>
      <c r="C19" s="278"/>
      <c r="D19" s="279">
        <v>28.69000799</v>
      </c>
      <c r="E19" s="279">
        <v>2072.77</v>
      </c>
      <c r="F19" s="279">
        <v>2122.51</v>
      </c>
      <c r="G19" s="279">
        <v>60104.46</v>
      </c>
      <c r="H19" s="280">
        <v>60104</v>
      </c>
      <c r="I19" s="281"/>
      <c r="J19" s="281"/>
      <c r="L19" s="472"/>
      <c r="M19" s="475"/>
      <c r="N19" s="472"/>
      <c r="O19" s="475"/>
      <c r="P19" s="475"/>
    </row>
    <row r="20" spans="1:10" s="31" customFormat="1" ht="24.75" customHeight="1">
      <c r="A20" s="89" t="s">
        <v>310</v>
      </c>
      <c r="B20" s="278" t="s">
        <v>390</v>
      </c>
      <c r="C20" s="278"/>
      <c r="D20" s="279">
        <v>68187</v>
      </c>
      <c r="E20" s="279">
        <v>8.225472</v>
      </c>
      <c r="F20" s="279">
        <v>8.225472</v>
      </c>
      <c r="G20" s="279">
        <v>568623.84</v>
      </c>
      <c r="H20" s="280">
        <v>568624</v>
      </c>
      <c r="I20" s="281"/>
      <c r="J20" s="281"/>
    </row>
    <row r="21" spans="1:14" s="31" customFormat="1" ht="24.75" customHeight="1">
      <c r="A21" s="30" t="s">
        <v>34</v>
      </c>
      <c r="B21" s="278" t="s">
        <v>389</v>
      </c>
      <c r="C21" s="278"/>
      <c r="D21" s="279">
        <v>2147</v>
      </c>
      <c r="E21" s="279">
        <v>38.72</v>
      </c>
      <c r="F21" s="279">
        <v>39.65</v>
      </c>
      <c r="G21" s="279">
        <v>84176.23</v>
      </c>
      <c r="H21" s="771">
        <v>245233</v>
      </c>
      <c r="I21" s="281"/>
      <c r="J21" s="281"/>
      <c r="N21" s="475"/>
    </row>
    <row r="22" spans="1:10" s="31" customFormat="1" ht="24.75" customHeight="1">
      <c r="A22" s="30" t="s">
        <v>35</v>
      </c>
      <c r="B22" s="278" t="s">
        <v>389</v>
      </c>
      <c r="C22" s="278"/>
      <c r="D22" s="279">
        <v>2844.62</v>
      </c>
      <c r="E22" s="279">
        <v>28.16</v>
      </c>
      <c r="F22" s="279">
        <v>28.84</v>
      </c>
      <c r="G22" s="279">
        <v>81056.39</v>
      </c>
      <c r="H22" s="772"/>
      <c r="I22" s="281"/>
      <c r="J22" s="281"/>
    </row>
    <row r="23" spans="1:10" s="31" customFormat="1" ht="24.75" customHeight="1">
      <c r="A23" s="477" t="s">
        <v>513</v>
      </c>
      <c r="B23" s="478"/>
      <c r="C23" s="478"/>
      <c r="D23" s="532"/>
      <c r="E23" s="532"/>
      <c r="F23" s="532"/>
      <c r="G23" s="479"/>
      <c r="H23" s="280">
        <v>62900</v>
      </c>
      <c r="I23" s="281"/>
      <c r="J23" s="281"/>
    </row>
    <row r="24" spans="1:10" s="31" customFormat="1" ht="24.75" customHeight="1">
      <c r="A24" s="477" t="s">
        <v>514</v>
      </c>
      <c r="B24" s="278"/>
      <c r="C24" s="278"/>
      <c r="D24" s="279">
        <v>208.747</v>
      </c>
      <c r="E24" s="279">
        <v>421.6</v>
      </c>
      <c r="F24" s="279">
        <v>568.43</v>
      </c>
      <c r="G24" s="279">
        <f>(E24*103.516)+(F24*105.231)</f>
        <v>103458.80293</v>
      </c>
      <c r="H24" s="280">
        <v>86459</v>
      </c>
      <c r="I24" s="281"/>
      <c r="J24" s="281"/>
    </row>
    <row r="25" spans="1:10" s="31" customFormat="1" ht="24.75" customHeight="1">
      <c r="A25" s="768"/>
      <c r="B25" s="769"/>
      <c r="C25" s="769"/>
      <c r="D25" s="769"/>
      <c r="E25" s="769"/>
      <c r="F25" s="769"/>
      <c r="G25" s="770"/>
      <c r="H25" s="280"/>
      <c r="I25" s="280"/>
      <c r="J25" s="281"/>
    </row>
    <row r="26" spans="1:10" ht="24.75" customHeight="1">
      <c r="A26" s="767" t="s">
        <v>312</v>
      </c>
      <c r="B26" s="767"/>
      <c r="C26" s="767"/>
      <c r="D26" s="767"/>
      <c r="E26" s="767"/>
      <c r="F26" s="767"/>
      <c r="G26" s="205"/>
      <c r="H26" s="280">
        <f>H17+H18+H19+H20+H21+H22+H23+H24</f>
        <v>2074820</v>
      </c>
      <c r="I26" s="280">
        <f>I25</f>
        <v>0</v>
      </c>
      <c r="J26" s="280">
        <v>0</v>
      </c>
    </row>
    <row r="27" spans="3:7" ht="24.75" customHeight="1">
      <c r="C27" s="32"/>
      <c r="D27" s="32"/>
      <c r="E27" s="32"/>
      <c r="F27" s="32"/>
      <c r="G27" s="32"/>
    </row>
    <row r="28" spans="1:10" s="51" customFormat="1" ht="48" customHeight="1">
      <c r="A28" s="643" t="s">
        <v>406</v>
      </c>
      <c r="B28" s="643"/>
      <c r="C28" s="643"/>
      <c r="D28" s="643"/>
      <c r="E28" s="8"/>
      <c r="F28" s="8" t="s">
        <v>56</v>
      </c>
      <c r="G28" s="8"/>
      <c r="H28" s="55"/>
      <c r="I28" s="253" t="s">
        <v>581</v>
      </c>
      <c r="J28" s="17"/>
    </row>
    <row r="29" spans="1:10" s="51" customFormat="1" ht="13.5">
      <c r="A29" s="7"/>
      <c r="B29" s="8"/>
      <c r="C29" s="71"/>
      <c r="D29" s="8"/>
      <c r="E29" s="8"/>
      <c r="F29" s="8" t="s">
        <v>6</v>
      </c>
      <c r="G29" s="8"/>
      <c r="H29" s="55"/>
      <c r="I29" s="8" t="s">
        <v>7</v>
      </c>
      <c r="J29" s="24"/>
    </row>
    <row r="30" spans="1:10" s="51" customFormat="1" ht="13.5">
      <c r="A30" s="17"/>
      <c r="B30" s="8"/>
      <c r="C30" s="71"/>
      <c r="D30" s="8"/>
      <c r="E30" s="8"/>
      <c r="F30" s="8"/>
      <c r="G30" s="8"/>
      <c r="H30" s="9"/>
      <c r="I30" s="7"/>
      <c r="J30" s="7"/>
    </row>
    <row r="31" spans="1:10" s="51" customFormat="1" ht="13.5">
      <c r="A31" s="1" t="s">
        <v>22</v>
      </c>
      <c r="B31" s="8"/>
      <c r="C31" s="71"/>
      <c r="D31" s="8"/>
      <c r="E31" s="8"/>
      <c r="F31" s="8" t="s">
        <v>56</v>
      </c>
      <c r="G31" s="8"/>
      <c r="H31" s="55"/>
      <c r="I31" s="253" t="s">
        <v>582</v>
      </c>
      <c r="J31" s="1"/>
    </row>
    <row r="32" spans="1:10" s="51" customFormat="1" ht="13.5">
      <c r="A32" s="3"/>
      <c r="B32" s="8"/>
      <c r="C32" s="71"/>
      <c r="D32" s="8"/>
      <c r="E32" s="8"/>
      <c r="F32" s="8" t="s">
        <v>6</v>
      </c>
      <c r="G32" s="8"/>
      <c r="H32" s="55"/>
      <c r="I32" s="8" t="s">
        <v>7</v>
      </c>
      <c r="J32" s="1"/>
    </row>
    <row r="33" spans="1:6" ht="15">
      <c r="A33" s="17"/>
      <c r="B33" s="29"/>
      <c r="D33" s="8"/>
      <c r="F33" s="8"/>
    </row>
  </sheetData>
  <sheetProtection/>
  <mergeCells count="17">
    <mergeCell ref="A28:D28"/>
    <mergeCell ref="A9:I9"/>
    <mergeCell ref="A10:I10"/>
    <mergeCell ref="C14:C16"/>
    <mergeCell ref="A14:A16"/>
    <mergeCell ref="B14:B16"/>
    <mergeCell ref="A26:F26"/>
    <mergeCell ref="A25:G25"/>
    <mergeCell ref="H21:H22"/>
    <mergeCell ref="J15:J16"/>
    <mergeCell ref="H14:J14"/>
    <mergeCell ref="E14:F15"/>
    <mergeCell ref="A8:J8"/>
    <mergeCell ref="H15:H16"/>
    <mergeCell ref="I15:I16"/>
    <mergeCell ref="D14:D16"/>
    <mergeCell ref="G14:G16"/>
  </mergeCells>
  <printOptions/>
  <pageMargins left="0.5905511811023623" right="0" top="0.5905511811023623" bottom="0" header="0.5118110236220472" footer="0.5118110236220472"/>
  <pageSetup fitToHeight="2" fitToWidth="2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AV68"/>
  <sheetViews>
    <sheetView tabSelected="1" zoomScale="70" zoomScaleNormal="70" zoomScalePageLayoutView="0" workbookViewId="0" topLeftCell="A13">
      <pane xSplit="6" ySplit="11" topLeftCell="G53" activePane="bottomRight" state="frozen"/>
      <selection pane="topLeft" activeCell="F13" sqref="F13"/>
      <selection pane="topRight" activeCell="G13" sqref="G13"/>
      <selection pane="bottomLeft" activeCell="F20" sqref="F20"/>
      <selection pane="bottomRight" activeCell="N63" sqref="N63"/>
    </sheetView>
  </sheetViews>
  <sheetFormatPr defaultColWidth="9.125" defaultRowHeight="12.75"/>
  <cols>
    <col min="1" max="1" width="17.375" style="3" hidden="1" customWidth="1"/>
    <col min="2" max="2" width="29.875" style="3" hidden="1" customWidth="1"/>
    <col min="3" max="4" width="9.125" style="3" hidden="1" customWidth="1"/>
    <col min="5" max="5" width="8.00390625" style="3" hidden="1" customWidth="1"/>
    <col min="6" max="6" width="39.375" style="3" customWidth="1"/>
    <col min="7" max="7" width="10.875" style="3" customWidth="1"/>
    <col min="8" max="8" width="13.125" style="3" customWidth="1"/>
    <col min="9" max="9" width="16.50390625" style="3" customWidth="1"/>
    <col min="10" max="10" width="17.125" style="3" customWidth="1"/>
    <col min="11" max="11" width="12.375" style="3" customWidth="1"/>
    <col min="12" max="12" width="13.50390625" style="3" customWidth="1"/>
    <col min="13" max="13" width="15.50390625" style="3" customWidth="1"/>
    <col min="14" max="14" width="12.00390625" style="3" customWidth="1"/>
    <col min="15" max="15" width="13.875" style="3" customWidth="1"/>
    <col min="16" max="17" width="9.125" style="3" customWidth="1"/>
    <col min="18" max="18" width="11.125" style="3" customWidth="1"/>
    <col min="19" max="19" width="13.50390625" style="3" customWidth="1"/>
    <col min="20" max="16384" width="9.125" style="3" customWidth="1"/>
  </cols>
  <sheetData>
    <row r="1" ht="13.5" hidden="1">
      <c r="M1" s="101" t="s">
        <v>341</v>
      </c>
    </row>
    <row r="2" spans="9:13" ht="13.5" hidden="1">
      <c r="I2" s="68"/>
      <c r="M2" s="101" t="s">
        <v>132</v>
      </c>
    </row>
    <row r="3" spans="9:13" ht="15" customHeight="1" hidden="1">
      <c r="I3" s="13"/>
      <c r="J3" s="13"/>
      <c r="L3" s="13"/>
      <c r="M3" s="101" t="s">
        <v>116</v>
      </c>
    </row>
    <row r="4" spans="9:13" ht="13.5" hidden="1">
      <c r="I4" s="68"/>
      <c r="J4" s="56"/>
      <c r="L4" s="56"/>
      <c r="M4" s="101" t="s">
        <v>115</v>
      </c>
    </row>
    <row r="5" spans="9:13" ht="13.5" hidden="1">
      <c r="I5" s="68"/>
      <c r="J5" s="56"/>
      <c r="L5" s="56"/>
      <c r="M5" s="101" t="s">
        <v>133</v>
      </c>
    </row>
    <row r="6" spans="9:15" ht="13.5" hidden="1">
      <c r="I6" s="13"/>
      <c r="J6" s="13"/>
      <c r="L6" s="13"/>
      <c r="M6" s="101" t="s">
        <v>115</v>
      </c>
      <c r="N6" s="56"/>
      <c r="O6"/>
    </row>
    <row r="7" spans="14:15" ht="13.5" customHeight="1">
      <c r="N7" s="13"/>
      <c r="O7" s="13"/>
    </row>
    <row r="8" spans="10:13" ht="15.75" customHeight="1">
      <c r="J8" s="56"/>
      <c r="K8" s="56"/>
      <c r="L8" s="56"/>
      <c r="M8" s="56"/>
    </row>
    <row r="9" spans="3:15" s="4" customFormat="1" ht="31.5" customHeight="1">
      <c r="C9" s="661" t="s">
        <v>387</v>
      </c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</row>
    <row r="10" spans="3:15" s="4" customFormat="1" ht="16.5" customHeight="1">
      <c r="C10" s="661" t="s">
        <v>147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</row>
    <row r="11" spans="1:15" s="4" customFormat="1" ht="22.5" customHeight="1">
      <c r="A11" s="782" t="s">
        <v>68</v>
      </c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</row>
    <row r="12" spans="3:15" s="4" customFormat="1" ht="16.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0:13" ht="15.75" customHeight="1">
      <c r="J13" s="56"/>
      <c r="K13" s="56"/>
      <c r="L13" s="56"/>
      <c r="M13" s="56"/>
    </row>
    <row r="14" spans="3:15" s="4" customFormat="1" ht="31.5" customHeight="1">
      <c r="C14" s="781" t="s">
        <v>401</v>
      </c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</row>
    <row r="15" spans="3:15" s="4" customFormat="1" ht="16.5" customHeight="1">
      <c r="C15" s="661" t="s">
        <v>147</v>
      </c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</row>
    <row r="16" spans="1:15" s="4" customFormat="1" ht="22.5" customHeight="1">
      <c r="A16" s="782" t="s">
        <v>68</v>
      </c>
      <c r="B16" s="782"/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</row>
    <row r="17" spans="3:15" s="4" customFormat="1" ht="16.5" customHeight="1">
      <c r="C17" s="20"/>
      <c r="D17" s="20"/>
      <c r="E17" s="20"/>
      <c r="F17" s="109" t="s">
        <v>268</v>
      </c>
      <c r="G17" s="109">
        <v>244</v>
      </c>
      <c r="H17" s="20"/>
      <c r="I17" s="20"/>
      <c r="J17" s="20"/>
      <c r="K17" s="20"/>
      <c r="L17" s="20"/>
      <c r="M17" s="20"/>
      <c r="N17" s="20"/>
      <c r="O17" s="20"/>
    </row>
    <row r="18" spans="3:15" s="4" customFormat="1" ht="16.5" customHeight="1">
      <c r="C18" s="20"/>
      <c r="D18" s="20"/>
      <c r="E18" s="20"/>
      <c r="F18" s="109"/>
      <c r="G18" s="109"/>
      <c r="H18" s="20"/>
      <c r="I18" s="20"/>
      <c r="J18" s="20"/>
      <c r="K18" s="20"/>
      <c r="L18" s="20"/>
      <c r="M18" s="20"/>
      <c r="N18" s="20"/>
      <c r="O18" s="20"/>
    </row>
    <row r="19" spans="6:15" s="4" customFormat="1" ht="10.5" customHeight="1"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27.75" customHeight="1">
      <c r="A20" s="773" t="s">
        <v>81</v>
      </c>
      <c r="B20" s="773" t="s">
        <v>271</v>
      </c>
      <c r="C20" s="787" t="s">
        <v>3</v>
      </c>
      <c r="D20" s="787"/>
      <c r="E20" s="787"/>
      <c r="F20" s="776" t="s">
        <v>58</v>
      </c>
      <c r="G20" s="787" t="s">
        <v>59</v>
      </c>
      <c r="H20" s="787"/>
      <c r="I20" s="787"/>
      <c r="J20" s="787"/>
      <c r="K20" s="787"/>
      <c r="L20" s="786" t="s">
        <v>121</v>
      </c>
      <c r="M20" s="743" t="s">
        <v>343</v>
      </c>
      <c r="N20" s="744"/>
      <c r="O20" s="745"/>
    </row>
    <row r="21" spans="1:15" ht="30" customHeight="1">
      <c r="A21" s="774"/>
      <c r="B21" s="774"/>
      <c r="C21" s="787"/>
      <c r="D21" s="787"/>
      <c r="E21" s="787"/>
      <c r="F21" s="776"/>
      <c r="G21" s="784" t="s">
        <v>72</v>
      </c>
      <c r="H21" s="785"/>
      <c r="I21" s="785"/>
      <c r="J21" s="784" t="s">
        <v>73</v>
      </c>
      <c r="K21" s="785"/>
      <c r="L21" s="786"/>
      <c r="M21" s="752" t="s">
        <v>282</v>
      </c>
      <c r="N21" s="752" t="s">
        <v>280</v>
      </c>
      <c r="O21" s="752" t="s">
        <v>314</v>
      </c>
    </row>
    <row r="22" spans="1:15" ht="62.25" customHeight="1">
      <c r="A22" s="775"/>
      <c r="B22" s="775"/>
      <c r="C22" s="11" t="s">
        <v>70</v>
      </c>
      <c r="D22" s="11" t="s">
        <v>66</v>
      </c>
      <c r="E22" s="11" t="s">
        <v>23</v>
      </c>
      <c r="F22" s="776"/>
      <c r="G22" s="46" t="s">
        <v>64</v>
      </c>
      <c r="H22" s="46" t="s">
        <v>60</v>
      </c>
      <c r="I22" s="46" t="s">
        <v>61</v>
      </c>
      <c r="J22" s="46" t="s">
        <v>63</v>
      </c>
      <c r="K22" s="46" t="s">
        <v>62</v>
      </c>
      <c r="L22" s="786"/>
      <c r="M22" s="752"/>
      <c r="N22" s="752"/>
      <c r="O22" s="752"/>
    </row>
    <row r="23" spans="1:15" ht="39" hidden="1">
      <c r="A23" s="203" t="s">
        <v>245</v>
      </c>
      <c r="B23" s="190" t="s">
        <v>282</v>
      </c>
      <c r="C23" s="6" t="s">
        <v>9</v>
      </c>
      <c r="D23" s="6"/>
      <c r="E23" s="6" t="s">
        <v>10</v>
      </c>
      <c r="F23" s="49" t="s">
        <v>11</v>
      </c>
      <c r="G23" s="50"/>
      <c r="H23" s="50"/>
      <c r="I23" s="59"/>
      <c r="J23" s="50"/>
      <c r="K23" s="16"/>
      <c r="L23" s="60"/>
      <c r="M23" s="60"/>
      <c r="N23" s="5"/>
      <c r="O23" s="5"/>
    </row>
    <row r="24" spans="1:20" ht="19.5" customHeight="1" hidden="1">
      <c r="A24" s="203" t="s">
        <v>245</v>
      </c>
      <c r="B24" s="190" t="s">
        <v>282</v>
      </c>
      <c r="C24" s="6" t="s">
        <v>9</v>
      </c>
      <c r="D24" s="6"/>
      <c r="E24" s="6" t="s">
        <v>12</v>
      </c>
      <c r="F24" s="206" t="s">
        <v>8</v>
      </c>
      <c r="G24" s="50" t="s">
        <v>25</v>
      </c>
      <c r="H24" s="50" t="s">
        <v>25</v>
      </c>
      <c r="I24" s="50" t="s">
        <v>25</v>
      </c>
      <c r="J24" s="50" t="s">
        <v>400</v>
      </c>
      <c r="K24" s="16" t="s">
        <v>25</v>
      </c>
      <c r="L24" s="323"/>
      <c r="M24" s="399"/>
      <c r="N24" s="16"/>
      <c r="O24" s="16"/>
      <c r="R24" s="3">
        <v>3185.4</v>
      </c>
      <c r="T24" s="408"/>
    </row>
    <row r="25" spans="1:15" ht="43.5" customHeight="1" hidden="1">
      <c r="A25" s="203" t="s">
        <v>245</v>
      </c>
      <c r="B25" s="190" t="s">
        <v>282</v>
      </c>
      <c r="C25" s="6" t="s">
        <v>9</v>
      </c>
      <c r="D25" s="6"/>
      <c r="E25" s="6" t="s">
        <v>13</v>
      </c>
      <c r="F25" s="206" t="s">
        <v>8</v>
      </c>
      <c r="G25" s="50" t="s">
        <v>25</v>
      </c>
      <c r="H25" s="50" t="s">
        <v>25</v>
      </c>
      <c r="I25" s="50" t="s">
        <v>25</v>
      </c>
      <c r="J25" s="50" t="s">
        <v>25</v>
      </c>
      <c r="K25" s="16" t="s">
        <v>25</v>
      </c>
      <c r="L25" s="323"/>
      <c r="M25" s="323"/>
      <c r="N25" s="16"/>
      <c r="O25" s="16"/>
    </row>
    <row r="26" spans="1:18" ht="24" customHeight="1" hidden="1">
      <c r="A26" s="203"/>
      <c r="B26" s="190"/>
      <c r="C26" s="6"/>
      <c r="D26" s="6"/>
      <c r="E26" s="6"/>
      <c r="F26" s="206" t="s">
        <v>8</v>
      </c>
      <c r="G26" s="50" t="s">
        <v>25</v>
      </c>
      <c r="H26" s="50" t="s">
        <v>25</v>
      </c>
      <c r="I26" s="50" t="s">
        <v>25</v>
      </c>
      <c r="J26" s="50" t="s">
        <v>393</v>
      </c>
      <c r="K26" s="16" t="s">
        <v>25</v>
      </c>
      <c r="L26" s="323"/>
      <c r="M26" s="399"/>
      <c r="N26" s="16"/>
      <c r="O26" s="16"/>
      <c r="R26" s="3">
        <v>23000</v>
      </c>
    </row>
    <row r="27" spans="1:19" ht="29.25" customHeight="1">
      <c r="A27" s="203" t="s">
        <v>245</v>
      </c>
      <c r="B27" s="190" t="s">
        <v>282</v>
      </c>
      <c r="C27" s="6" t="s">
        <v>9</v>
      </c>
      <c r="D27" s="6"/>
      <c r="E27" s="6" t="s">
        <v>14</v>
      </c>
      <c r="F27" s="206" t="s">
        <v>273</v>
      </c>
      <c r="G27" s="50" t="s">
        <v>25</v>
      </c>
      <c r="H27" s="50" t="s">
        <v>25</v>
      </c>
      <c r="I27" s="50" t="s">
        <v>25</v>
      </c>
      <c r="J27" s="16" t="s">
        <v>25</v>
      </c>
      <c r="K27" s="16" t="s">
        <v>25</v>
      </c>
      <c r="L27" s="399">
        <f>L28+L29+L30+L31+L32+L33</f>
        <v>230177.85</v>
      </c>
      <c r="M27" s="399">
        <f>M28+M29+M30+M31+M32+M33</f>
        <v>230177.85</v>
      </c>
      <c r="N27" s="16"/>
      <c r="O27" s="16"/>
      <c r="Q27" s="408"/>
      <c r="R27" s="408"/>
      <c r="S27" s="408"/>
    </row>
    <row r="28" spans="1:19" ht="27.75" customHeight="1">
      <c r="A28" s="203"/>
      <c r="B28" s="395"/>
      <c r="C28" s="6"/>
      <c r="D28" s="6"/>
      <c r="E28" s="6"/>
      <c r="F28" s="206" t="s">
        <v>447</v>
      </c>
      <c r="G28" s="50" t="s">
        <v>25</v>
      </c>
      <c r="H28" s="50" t="s">
        <v>25</v>
      </c>
      <c r="I28" s="50" t="s">
        <v>25</v>
      </c>
      <c r="J28" s="50" t="s">
        <v>393</v>
      </c>
      <c r="K28" s="16" t="s">
        <v>25</v>
      </c>
      <c r="L28" s="323">
        <v>40000</v>
      </c>
      <c r="M28" s="486">
        <f aca="true" t="shared" si="0" ref="M28:M33">L28</f>
        <v>40000</v>
      </c>
      <c r="N28" s="16"/>
      <c r="O28" s="16"/>
      <c r="S28" s="408"/>
    </row>
    <row r="29" spans="1:15" ht="25.5" customHeight="1">
      <c r="A29" s="203"/>
      <c r="B29" s="395"/>
      <c r="C29" s="6"/>
      <c r="D29" s="6"/>
      <c r="E29" s="6"/>
      <c r="F29" s="383" t="s">
        <v>431</v>
      </c>
      <c r="G29" s="50" t="s">
        <v>25</v>
      </c>
      <c r="H29" s="50" t="s">
        <v>25</v>
      </c>
      <c r="I29" s="50" t="s">
        <v>25</v>
      </c>
      <c r="J29" s="50" t="s">
        <v>393</v>
      </c>
      <c r="K29" s="16" t="s">
        <v>25</v>
      </c>
      <c r="L29" s="323">
        <v>40000</v>
      </c>
      <c r="M29" s="486">
        <f t="shared" si="0"/>
        <v>40000</v>
      </c>
      <c r="N29" s="16"/>
      <c r="O29" s="16"/>
    </row>
    <row r="30" spans="1:19" ht="18" customHeight="1">
      <c r="A30" s="203" t="s">
        <v>245</v>
      </c>
      <c r="B30" s="190" t="s">
        <v>282</v>
      </c>
      <c r="C30" s="6"/>
      <c r="D30" s="6"/>
      <c r="E30" s="6"/>
      <c r="F30" s="383" t="s">
        <v>433</v>
      </c>
      <c r="G30" s="50" t="s">
        <v>25</v>
      </c>
      <c r="H30" s="50" t="s">
        <v>25</v>
      </c>
      <c r="I30" s="50" t="s">
        <v>25</v>
      </c>
      <c r="J30" s="50" t="s">
        <v>450</v>
      </c>
      <c r="K30" s="16" t="s">
        <v>25</v>
      </c>
      <c r="L30" s="323">
        <v>23568</v>
      </c>
      <c r="M30" s="486">
        <f t="shared" si="0"/>
        <v>23568</v>
      </c>
      <c r="N30" s="16"/>
      <c r="O30" s="16"/>
      <c r="S30" s="408"/>
    </row>
    <row r="31" spans="1:15" ht="12.75">
      <c r="A31" s="203"/>
      <c r="B31" s="190"/>
      <c r="C31" s="6"/>
      <c r="D31" s="6"/>
      <c r="E31" s="6"/>
      <c r="F31" s="383" t="s">
        <v>432</v>
      </c>
      <c r="G31" s="50" t="s">
        <v>25</v>
      </c>
      <c r="H31" s="50" t="s">
        <v>25</v>
      </c>
      <c r="I31" s="50" t="s">
        <v>25</v>
      </c>
      <c r="J31" s="50" t="s">
        <v>450</v>
      </c>
      <c r="K31" s="16" t="s">
        <v>25</v>
      </c>
      <c r="L31" s="323">
        <f>38000</f>
        <v>38000</v>
      </c>
      <c r="M31" s="486">
        <f t="shared" si="0"/>
        <v>38000</v>
      </c>
      <c r="N31" s="16"/>
      <c r="O31" s="16"/>
    </row>
    <row r="32" spans="1:15" ht="26.25">
      <c r="A32" s="203"/>
      <c r="B32" s="190"/>
      <c r="C32" s="6"/>
      <c r="D32" s="6"/>
      <c r="E32" s="6"/>
      <c r="F32" s="383" t="s">
        <v>424</v>
      </c>
      <c r="G32" s="50"/>
      <c r="H32" s="50"/>
      <c r="I32" s="50"/>
      <c r="J32" s="50" t="s">
        <v>393</v>
      </c>
      <c r="K32" s="16"/>
      <c r="L32" s="323">
        <v>30000</v>
      </c>
      <c r="M32" s="486">
        <f t="shared" si="0"/>
        <v>30000</v>
      </c>
      <c r="N32" s="16"/>
      <c r="O32" s="16"/>
    </row>
    <row r="33" spans="1:15" ht="19.5" customHeight="1">
      <c r="A33" s="203"/>
      <c r="B33" s="395"/>
      <c r="C33" s="6"/>
      <c r="D33" s="6"/>
      <c r="E33" s="6"/>
      <c r="F33" s="206" t="s">
        <v>425</v>
      </c>
      <c r="G33" s="50" t="s">
        <v>25</v>
      </c>
      <c r="H33" s="50" t="s">
        <v>25</v>
      </c>
      <c r="I33" s="50" t="s">
        <v>25</v>
      </c>
      <c r="J33" s="50" t="s">
        <v>400</v>
      </c>
      <c r="K33" s="16" t="s">
        <v>25</v>
      </c>
      <c r="L33" s="323">
        <v>58609.85</v>
      </c>
      <c r="M33" s="486">
        <f t="shared" si="0"/>
        <v>58609.85</v>
      </c>
      <c r="N33" s="16"/>
      <c r="O33" s="16"/>
    </row>
    <row r="34" spans="1:15" s="381" customFormat="1" ht="31.5" customHeight="1">
      <c r="A34" s="203"/>
      <c r="B34" s="386"/>
      <c r="C34" s="382"/>
      <c r="D34" s="382"/>
      <c r="E34" s="382"/>
      <c r="F34" s="206" t="s">
        <v>429</v>
      </c>
      <c r="G34" s="50" t="s">
        <v>25</v>
      </c>
      <c r="H34" s="50" t="s">
        <v>25</v>
      </c>
      <c r="I34" s="50" t="s">
        <v>25</v>
      </c>
      <c r="J34" s="50" t="s">
        <v>393</v>
      </c>
      <c r="K34" s="16" t="s">
        <v>25</v>
      </c>
      <c r="L34" s="399">
        <v>5852</v>
      </c>
      <c r="M34" s="430">
        <v>5852</v>
      </c>
      <c r="N34" s="388"/>
      <c r="O34" s="388"/>
    </row>
    <row r="35" spans="1:15" s="381" customFormat="1" ht="31.5" customHeight="1">
      <c r="A35" s="473"/>
      <c r="B35" s="386"/>
      <c r="C35" s="382"/>
      <c r="D35" s="382"/>
      <c r="E35" s="382"/>
      <c r="F35" s="206" t="s">
        <v>504</v>
      </c>
      <c r="G35" s="50"/>
      <c r="H35" s="50"/>
      <c r="I35" s="50"/>
      <c r="J35" s="50"/>
      <c r="K35" s="16"/>
      <c r="L35" s="399">
        <f>27000+15150+N35</f>
        <v>44150</v>
      </c>
      <c r="M35" s="430">
        <v>42150</v>
      </c>
      <c r="N35" s="527">
        <f>N36</f>
        <v>2000</v>
      </c>
      <c r="O35" s="388"/>
    </row>
    <row r="36" spans="1:15" s="381" customFormat="1" ht="31.5" customHeight="1">
      <c r="A36" s="473"/>
      <c r="B36" s="386"/>
      <c r="C36" s="382"/>
      <c r="D36" s="382"/>
      <c r="E36" s="382"/>
      <c r="F36" s="206" t="s">
        <v>535</v>
      </c>
      <c r="G36" s="50" t="s">
        <v>399</v>
      </c>
      <c r="H36" s="50">
        <v>4</v>
      </c>
      <c r="I36" s="50">
        <f>L36/H36</f>
        <v>500</v>
      </c>
      <c r="J36" s="50" t="s">
        <v>393</v>
      </c>
      <c r="K36" s="16">
        <v>2000</v>
      </c>
      <c r="L36" s="533">
        <v>2000</v>
      </c>
      <c r="M36" s="430"/>
      <c r="N36" s="388">
        <v>2000</v>
      </c>
      <c r="O36" s="388"/>
    </row>
    <row r="37" spans="1:15" s="381" customFormat="1" ht="31.5" customHeight="1">
      <c r="A37" s="473"/>
      <c r="B37" s="386"/>
      <c r="C37" s="382"/>
      <c r="D37" s="382"/>
      <c r="E37" s="382"/>
      <c r="F37" s="206" t="s">
        <v>561</v>
      </c>
      <c r="G37" s="50" t="s">
        <v>25</v>
      </c>
      <c r="H37" s="50" t="s">
        <v>25</v>
      </c>
      <c r="I37" s="50" t="s">
        <v>25</v>
      </c>
      <c r="J37" s="50" t="s">
        <v>393</v>
      </c>
      <c r="K37" s="50" t="s">
        <v>25</v>
      </c>
      <c r="L37" s="533">
        <v>42150</v>
      </c>
      <c r="M37" s="427">
        <v>42150</v>
      </c>
      <c r="N37" s="388"/>
      <c r="O37" s="388"/>
    </row>
    <row r="38" spans="1:15" ht="24" customHeight="1">
      <c r="A38" s="779" t="s">
        <v>245</v>
      </c>
      <c r="B38" s="190" t="s">
        <v>282</v>
      </c>
      <c r="C38" s="778" t="s">
        <v>9</v>
      </c>
      <c r="D38" s="778"/>
      <c r="E38" s="778" t="s">
        <v>15</v>
      </c>
      <c r="F38" s="777" t="s">
        <v>108</v>
      </c>
      <c r="G38" s="50" t="s">
        <v>25</v>
      </c>
      <c r="H38" s="50" t="s">
        <v>25</v>
      </c>
      <c r="I38" s="50" t="s">
        <v>25</v>
      </c>
      <c r="J38" s="50" t="s">
        <v>25</v>
      </c>
      <c r="K38" s="50" t="s">
        <v>25</v>
      </c>
      <c r="L38" s="399">
        <f>M38+N38+O38</f>
        <v>622468</v>
      </c>
      <c r="M38" s="399">
        <v>89782</v>
      </c>
      <c r="N38" s="528">
        <v>531400</v>
      </c>
      <c r="O38" s="528">
        <v>1286</v>
      </c>
    </row>
    <row r="39" spans="1:15" ht="24" customHeight="1" hidden="1">
      <c r="A39" s="780"/>
      <c r="B39" s="190" t="s">
        <v>280</v>
      </c>
      <c r="C39" s="778"/>
      <c r="D39" s="778"/>
      <c r="E39" s="778"/>
      <c r="F39" s="777"/>
      <c r="G39" s="50" t="s">
        <v>25</v>
      </c>
      <c r="H39" s="50" t="s">
        <v>25</v>
      </c>
      <c r="I39" s="50" t="s">
        <v>25</v>
      </c>
      <c r="J39" s="50" t="s">
        <v>25</v>
      </c>
      <c r="K39" s="16" t="s">
        <v>25</v>
      </c>
      <c r="L39" s="398"/>
      <c r="M39" s="476"/>
      <c r="N39" s="493"/>
      <c r="O39" s="493"/>
    </row>
    <row r="40" spans="1:15" ht="44.25" customHeight="1" hidden="1">
      <c r="A40" s="779" t="s">
        <v>245</v>
      </c>
      <c r="B40" s="190" t="s">
        <v>282</v>
      </c>
      <c r="C40" s="778" t="s">
        <v>9</v>
      </c>
      <c r="D40" s="778" t="s">
        <v>112</v>
      </c>
      <c r="E40" s="778" t="s">
        <v>18</v>
      </c>
      <c r="F40" s="783" t="s">
        <v>274</v>
      </c>
      <c r="G40" s="50" t="s">
        <v>25</v>
      </c>
      <c r="H40" s="50" t="s">
        <v>25</v>
      </c>
      <c r="I40" s="50" t="s">
        <v>25</v>
      </c>
      <c r="J40" s="50" t="s">
        <v>25</v>
      </c>
      <c r="K40" s="16" t="s">
        <v>25</v>
      </c>
      <c r="L40" s="398"/>
      <c r="M40" s="476"/>
      <c r="N40" s="493"/>
      <c r="O40" s="493"/>
    </row>
    <row r="41" spans="1:15" ht="24" customHeight="1" hidden="1">
      <c r="A41" s="780"/>
      <c r="B41" s="190" t="s">
        <v>280</v>
      </c>
      <c r="C41" s="778"/>
      <c r="D41" s="778"/>
      <c r="E41" s="778"/>
      <c r="F41" s="783"/>
      <c r="G41" s="50" t="s">
        <v>25</v>
      </c>
      <c r="H41" s="50" t="s">
        <v>25</v>
      </c>
      <c r="I41" s="50" t="s">
        <v>25</v>
      </c>
      <c r="J41" s="50" t="s">
        <v>25</v>
      </c>
      <c r="K41" s="16" t="s">
        <v>25</v>
      </c>
      <c r="L41" s="398"/>
      <c r="M41" s="476"/>
      <c r="N41" s="493"/>
      <c r="O41" s="493"/>
    </row>
    <row r="42" spans="1:20" ht="55.5" customHeight="1">
      <c r="A42" s="203" t="s">
        <v>245</v>
      </c>
      <c r="B42" s="190" t="s">
        <v>282</v>
      </c>
      <c r="C42" s="6" t="s">
        <v>9</v>
      </c>
      <c r="D42" s="6" t="s">
        <v>19</v>
      </c>
      <c r="E42" s="6" t="s">
        <v>18</v>
      </c>
      <c r="F42" s="284" t="s">
        <v>311</v>
      </c>
      <c r="G42" s="50" t="s">
        <v>25</v>
      </c>
      <c r="H42" s="50" t="s">
        <v>25</v>
      </c>
      <c r="I42" s="50" t="s">
        <v>25</v>
      </c>
      <c r="J42" s="50" t="s">
        <v>25</v>
      </c>
      <c r="K42" s="16" t="s">
        <v>25</v>
      </c>
      <c r="L42" s="398">
        <f>M42</f>
        <v>172648.04</v>
      </c>
      <c r="M42" s="399">
        <f>M43+M45+M47+M48+M44+M46+M49</f>
        <v>172648.04</v>
      </c>
      <c r="N42" s="527">
        <v>0</v>
      </c>
      <c r="O42" s="527"/>
      <c r="R42" s="408"/>
      <c r="T42" s="408"/>
    </row>
    <row r="43" spans="1:15" ht="24.75" customHeight="1">
      <c r="A43" s="203"/>
      <c r="B43" s="190"/>
      <c r="C43" s="6"/>
      <c r="D43" s="6"/>
      <c r="E43" s="6"/>
      <c r="F43" s="284" t="s">
        <v>434</v>
      </c>
      <c r="G43" s="50" t="s">
        <v>25</v>
      </c>
      <c r="H43" s="50" t="s">
        <v>25</v>
      </c>
      <c r="I43" s="50" t="s">
        <v>25</v>
      </c>
      <c r="J43" s="50" t="s">
        <v>450</v>
      </c>
      <c r="K43" s="16">
        <v>12500</v>
      </c>
      <c r="L43" s="323">
        <v>50000</v>
      </c>
      <c r="M43" s="323">
        <v>50000</v>
      </c>
      <c r="N43" s="388"/>
      <c r="O43" s="388"/>
    </row>
    <row r="44" spans="1:15" ht="24.75" customHeight="1">
      <c r="A44" s="203"/>
      <c r="B44" s="190"/>
      <c r="C44" s="6"/>
      <c r="D44" s="6"/>
      <c r="E44" s="6"/>
      <c r="F44" s="284" t="s">
        <v>434</v>
      </c>
      <c r="G44" s="50" t="s">
        <v>25</v>
      </c>
      <c r="H44" s="50" t="s">
        <v>25</v>
      </c>
      <c r="I44" s="50" t="s">
        <v>25</v>
      </c>
      <c r="J44" s="50" t="s">
        <v>393</v>
      </c>
      <c r="K44" s="16">
        <v>10800</v>
      </c>
      <c r="L44" s="323">
        <v>10800</v>
      </c>
      <c r="M44" s="323">
        <v>10800</v>
      </c>
      <c r="N44" s="388"/>
      <c r="O44" s="388"/>
    </row>
    <row r="45" spans="1:15" ht="36.75" customHeight="1">
      <c r="A45" s="203"/>
      <c r="B45" s="190"/>
      <c r="C45" s="6"/>
      <c r="D45" s="6"/>
      <c r="E45" s="6"/>
      <c r="F45" s="284" t="s">
        <v>435</v>
      </c>
      <c r="G45" s="50" t="s">
        <v>25</v>
      </c>
      <c r="H45" s="50" t="s">
        <v>25</v>
      </c>
      <c r="I45" s="50" t="s">
        <v>25</v>
      </c>
      <c r="J45" s="50" t="s">
        <v>400</v>
      </c>
      <c r="K45" s="16">
        <v>5200</v>
      </c>
      <c r="L45" s="323">
        <f>M45</f>
        <v>62400</v>
      </c>
      <c r="M45" s="323">
        <v>62400</v>
      </c>
      <c r="N45" s="388"/>
      <c r="O45" s="388"/>
    </row>
    <row r="46" spans="1:15" ht="36.75" customHeight="1" hidden="1">
      <c r="A46" s="203"/>
      <c r="B46" s="190"/>
      <c r="C46" s="6"/>
      <c r="D46" s="6"/>
      <c r="E46" s="6"/>
      <c r="F46" s="284" t="s">
        <v>435</v>
      </c>
      <c r="G46" s="50" t="s">
        <v>25</v>
      </c>
      <c r="H46" s="50" t="s">
        <v>25</v>
      </c>
      <c r="I46" s="50" t="s">
        <v>25</v>
      </c>
      <c r="J46" s="50" t="s">
        <v>393</v>
      </c>
      <c r="K46" s="16">
        <v>5200</v>
      </c>
      <c r="L46" s="323"/>
      <c r="M46" s="323"/>
      <c r="N46" s="388"/>
      <c r="O46" s="388"/>
    </row>
    <row r="47" spans="1:15" ht="22.5" customHeight="1" hidden="1">
      <c r="A47" s="203"/>
      <c r="B47" s="190"/>
      <c r="C47" s="6"/>
      <c r="D47" s="6"/>
      <c r="E47" s="6"/>
      <c r="F47" s="284" t="s">
        <v>426</v>
      </c>
      <c r="G47" s="50" t="s">
        <v>25</v>
      </c>
      <c r="H47" s="50" t="s">
        <v>25</v>
      </c>
      <c r="I47" s="50" t="s">
        <v>25</v>
      </c>
      <c r="J47" s="50" t="s">
        <v>400</v>
      </c>
      <c r="K47" s="16">
        <v>1250</v>
      </c>
      <c r="L47" s="323"/>
      <c r="M47" s="323"/>
      <c r="N47" s="388"/>
      <c r="O47" s="388"/>
    </row>
    <row r="48" spans="1:15" ht="18.75" customHeight="1">
      <c r="A48" s="203"/>
      <c r="B48" s="190"/>
      <c r="C48" s="6"/>
      <c r="D48" s="6"/>
      <c r="E48" s="6"/>
      <c r="F48" s="284" t="s">
        <v>427</v>
      </c>
      <c r="G48" s="50" t="s">
        <v>25</v>
      </c>
      <c r="H48" s="50" t="s">
        <v>25</v>
      </c>
      <c r="I48" s="50" t="s">
        <v>25</v>
      </c>
      <c r="J48" s="50" t="s">
        <v>450</v>
      </c>
      <c r="K48" s="16">
        <v>9750</v>
      </c>
      <c r="L48" s="323">
        <v>39000</v>
      </c>
      <c r="M48" s="323">
        <v>39000</v>
      </c>
      <c r="N48" s="388"/>
      <c r="O48" s="388"/>
    </row>
    <row r="49" spans="1:15" ht="18.75" customHeight="1">
      <c r="A49" s="203"/>
      <c r="B49" s="190"/>
      <c r="C49" s="6"/>
      <c r="D49" s="6"/>
      <c r="E49" s="6"/>
      <c r="F49" s="284" t="s">
        <v>519</v>
      </c>
      <c r="G49" s="50" t="s">
        <v>25</v>
      </c>
      <c r="H49" s="50" t="s">
        <v>25</v>
      </c>
      <c r="I49" s="50" t="s">
        <v>25</v>
      </c>
      <c r="J49" s="50" t="s">
        <v>393</v>
      </c>
      <c r="K49" s="16">
        <f>11419-976.06+5.1</f>
        <v>10448.04</v>
      </c>
      <c r="L49" s="323">
        <f>K49</f>
        <v>10448.04</v>
      </c>
      <c r="M49" s="323">
        <f>L49</f>
        <v>10448.04</v>
      </c>
      <c r="N49" s="388"/>
      <c r="O49" s="388"/>
    </row>
    <row r="50" spans="1:15" ht="27.75" customHeight="1">
      <c r="A50" s="203"/>
      <c r="B50" s="190"/>
      <c r="C50" s="6"/>
      <c r="D50" s="6"/>
      <c r="E50" s="6"/>
      <c r="F50" s="206" t="s">
        <v>77</v>
      </c>
      <c r="G50" s="50" t="s">
        <v>25</v>
      </c>
      <c r="H50" s="50" t="s">
        <v>25</v>
      </c>
      <c r="I50" s="50" t="s">
        <v>25</v>
      </c>
      <c r="J50" s="50" t="s">
        <v>25</v>
      </c>
      <c r="K50" s="16" t="s">
        <v>25</v>
      </c>
      <c r="L50" s="399">
        <f>L53+L54+L55</f>
        <v>119089</v>
      </c>
      <c r="M50" s="399">
        <f>M53+M54+M55</f>
        <v>59089</v>
      </c>
      <c r="N50" s="399">
        <f>N53+N54+N55</f>
        <v>60000</v>
      </c>
      <c r="O50" s="323"/>
    </row>
    <row r="51" spans="1:15" s="381" customFormat="1" ht="39.75" customHeight="1">
      <c r="A51" s="203"/>
      <c r="B51" s="386"/>
      <c r="C51" s="382"/>
      <c r="D51" s="382"/>
      <c r="E51" s="382"/>
      <c r="F51" s="387" t="s">
        <v>467</v>
      </c>
      <c r="G51" s="50" t="s">
        <v>25</v>
      </c>
      <c r="H51" s="50" t="s">
        <v>25</v>
      </c>
      <c r="I51" s="50" t="s">
        <v>25</v>
      </c>
      <c r="J51" s="50" t="s">
        <v>393</v>
      </c>
      <c r="K51" s="16" t="s">
        <v>25</v>
      </c>
      <c r="L51" s="323">
        <f>N51+M51</f>
        <v>0</v>
      </c>
      <c r="M51" s="323"/>
      <c r="N51" s="388"/>
      <c r="O51" s="388"/>
    </row>
    <row r="52" spans="1:15" s="381" customFormat="1" ht="22.5" customHeight="1" hidden="1">
      <c r="A52" s="203"/>
      <c r="B52" s="386"/>
      <c r="C52" s="382"/>
      <c r="D52" s="382"/>
      <c r="E52" s="382"/>
      <c r="F52" s="206" t="s">
        <v>274</v>
      </c>
      <c r="G52" s="50" t="s">
        <v>25</v>
      </c>
      <c r="H52" s="50" t="s">
        <v>25</v>
      </c>
      <c r="I52" s="50" t="s">
        <v>25</v>
      </c>
      <c r="J52" s="50" t="s">
        <v>25</v>
      </c>
      <c r="K52" s="16" t="s">
        <v>25</v>
      </c>
      <c r="L52" s="323"/>
      <c r="M52" s="60"/>
      <c r="N52" s="388"/>
      <c r="O52" s="388"/>
    </row>
    <row r="53" spans="1:15" ht="23.25" customHeight="1">
      <c r="A53" s="203" t="s">
        <v>245</v>
      </c>
      <c r="B53" s="190" t="s">
        <v>282</v>
      </c>
      <c r="C53" s="6" t="s">
        <v>9</v>
      </c>
      <c r="D53" s="6" t="s">
        <v>21</v>
      </c>
      <c r="E53" s="6" t="s">
        <v>18</v>
      </c>
      <c r="F53" s="206" t="s">
        <v>428</v>
      </c>
      <c r="G53" s="50" t="s">
        <v>25</v>
      </c>
      <c r="H53" s="50" t="s">
        <v>25</v>
      </c>
      <c r="I53" s="50" t="s">
        <v>25</v>
      </c>
      <c r="J53" s="50" t="s">
        <v>400</v>
      </c>
      <c r="K53" s="16" t="s">
        <v>25</v>
      </c>
      <c r="L53" s="323">
        <f>M53</f>
        <v>23589</v>
      </c>
      <c r="M53" s="323">
        <v>23589</v>
      </c>
      <c r="N53" s="403"/>
      <c r="O53" s="388">
        <v>0</v>
      </c>
    </row>
    <row r="54" spans="1:15" ht="23.25" customHeight="1">
      <c r="A54" s="203"/>
      <c r="B54" s="190"/>
      <c r="C54" s="6"/>
      <c r="D54" s="6"/>
      <c r="E54" s="6"/>
      <c r="F54" s="206" t="s">
        <v>540</v>
      </c>
      <c r="G54" s="50" t="s">
        <v>541</v>
      </c>
      <c r="H54" s="50">
        <v>450</v>
      </c>
      <c r="I54" s="50">
        <v>79</v>
      </c>
      <c r="J54" s="50" t="s">
        <v>393</v>
      </c>
      <c r="K54" s="16">
        <v>35500</v>
      </c>
      <c r="L54" s="323">
        <f>M54</f>
        <v>35500</v>
      </c>
      <c r="M54" s="323">
        <v>35500</v>
      </c>
      <c r="N54" s="403"/>
      <c r="O54" s="388"/>
    </row>
    <row r="55" spans="1:15" ht="23.25" customHeight="1">
      <c r="A55" s="203"/>
      <c r="B55" s="190"/>
      <c r="C55" s="6"/>
      <c r="D55" s="6"/>
      <c r="E55" s="6"/>
      <c r="F55" s="206" t="s">
        <v>515</v>
      </c>
      <c r="G55" s="50"/>
      <c r="H55" s="50"/>
      <c r="I55" s="50"/>
      <c r="J55" s="50" t="s">
        <v>393</v>
      </c>
      <c r="K55" s="16"/>
      <c r="L55" s="323">
        <f>M55+N55</f>
        <v>60000</v>
      </c>
      <c r="M55" s="323"/>
      <c r="N55" s="403">
        <v>60000</v>
      </c>
      <c r="O55" s="388"/>
    </row>
    <row r="56" spans="1:19" ht="16.5" customHeight="1">
      <c r="A56" s="788" t="s">
        <v>55</v>
      </c>
      <c r="B56" s="788"/>
      <c r="C56" s="788"/>
      <c r="D56" s="788"/>
      <c r="E56" s="788"/>
      <c r="F56" s="788"/>
      <c r="G56" s="788"/>
      <c r="H56" s="788"/>
      <c r="I56" s="788"/>
      <c r="J56" s="788"/>
      <c r="K56" s="788"/>
      <c r="L56" s="398">
        <f>L38+L42+L50+L24+L27+L51+L35+L26+L34</f>
        <v>1194384.8900000001</v>
      </c>
      <c r="M56" s="398">
        <f>M38+M42+M50+M24+M27+M51+M35+M26+M34</f>
        <v>599698.89</v>
      </c>
      <c r="N56" s="399">
        <f>N50+N38+N35</f>
        <v>593400</v>
      </c>
      <c r="O56" s="399">
        <f>O53+O42+O38+O27+O24+O51+O47</f>
        <v>1286</v>
      </c>
      <c r="R56" s="3">
        <v>715379.16</v>
      </c>
      <c r="S56" s="408">
        <f>R56-M56</f>
        <v>115680.27000000002</v>
      </c>
    </row>
    <row r="57" spans="1:13" ht="18" customHeight="1">
      <c r="A57" s="3" t="s">
        <v>78</v>
      </c>
      <c r="M57" s="408"/>
    </row>
    <row r="59" spans="1:47" s="7" customFormat="1" ht="45.75" customHeight="1">
      <c r="A59" s="643" t="s">
        <v>101</v>
      </c>
      <c r="B59" s="643"/>
      <c r="C59" s="84"/>
      <c r="F59" s="643" t="s">
        <v>406</v>
      </c>
      <c r="G59" s="643"/>
      <c r="H59" s="643"/>
      <c r="I59" s="643"/>
      <c r="J59" s="8"/>
      <c r="K59" s="8" t="s">
        <v>56</v>
      </c>
      <c r="L59" s="8"/>
      <c r="M59" s="55"/>
      <c r="N59" s="253" t="s">
        <v>581</v>
      </c>
      <c r="O59" s="1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7:47" s="7" customFormat="1" ht="13.5">
      <c r="G60" s="8"/>
      <c r="H60" s="71"/>
      <c r="I60" s="8"/>
      <c r="J60" s="8"/>
      <c r="K60" s="8" t="s">
        <v>6</v>
      </c>
      <c r="L60" s="8"/>
      <c r="M60" s="55"/>
      <c r="N60" s="8" t="s">
        <v>7</v>
      </c>
      <c r="O60" s="24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8" s="7" customFormat="1" ht="13.5">
      <c r="A61" s="17"/>
      <c r="F61" s="17"/>
      <c r="G61" s="8"/>
      <c r="H61" s="71"/>
      <c r="I61" s="8"/>
      <c r="J61" s="8"/>
      <c r="K61" s="8"/>
      <c r="L61" s="8"/>
      <c r="M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15" ht="13.5">
      <c r="A62" s="3" t="s">
        <v>22</v>
      </c>
      <c r="F62" s="1" t="s">
        <v>22</v>
      </c>
      <c r="G62" s="8"/>
      <c r="H62" s="71"/>
      <c r="I62" s="8"/>
      <c r="J62" s="8"/>
      <c r="K62" s="8" t="s">
        <v>56</v>
      </c>
      <c r="L62" s="8"/>
      <c r="M62" s="55"/>
      <c r="N62" s="253" t="s">
        <v>582</v>
      </c>
      <c r="O62" s="1"/>
    </row>
    <row r="63" spans="7:15" ht="13.5">
      <c r="G63" s="8"/>
      <c r="H63" s="71"/>
      <c r="I63" s="8"/>
      <c r="J63" s="8"/>
      <c r="K63" s="8" t="s">
        <v>6</v>
      </c>
      <c r="L63" s="8"/>
      <c r="M63" s="55"/>
      <c r="N63" s="8" t="s">
        <v>7</v>
      </c>
      <c r="O63" s="1"/>
    </row>
    <row r="64" spans="6:15" ht="15">
      <c r="F64" s="17"/>
      <c r="G64" s="29"/>
      <c r="H64" s="29"/>
      <c r="I64" s="8"/>
      <c r="J64" s="29"/>
      <c r="K64" s="8"/>
      <c r="L64" s="29"/>
      <c r="M64" s="29"/>
      <c r="N64" s="29"/>
      <c r="O64" s="29"/>
    </row>
    <row r="67" ht="12.75">
      <c r="L67" s="408"/>
    </row>
    <row r="68" ht="12.75">
      <c r="M68" s="408"/>
    </row>
  </sheetData>
  <sheetProtection/>
  <mergeCells count="31">
    <mergeCell ref="O21:O22"/>
    <mergeCell ref="A40:A41"/>
    <mergeCell ref="C20:E21"/>
    <mergeCell ref="M20:O20"/>
    <mergeCell ref="N21:N22"/>
    <mergeCell ref="G20:K20"/>
    <mergeCell ref="D38:D39"/>
    <mergeCell ref="A56:K56"/>
    <mergeCell ref="E38:E39"/>
    <mergeCell ref="J21:K21"/>
    <mergeCell ref="D40:D41"/>
    <mergeCell ref="A11:O11"/>
    <mergeCell ref="A59:B59"/>
    <mergeCell ref="M21:M22"/>
    <mergeCell ref="F59:I59"/>
    <mergeCell ref="F40:F41"/>
    <mergeCell ref="C38:C39"/>
    <mergeCell ref="B20:B22"/>
    <mergeCell ref="G21:I21"/>
    <mergeCell ref="L20:L22"/>
    <mergeCell ref="C40:C41"/>
    <mergeCell ref="A20:A22"/>
    <mergeCell ref="F20:F22"/>
    <mergeCell ref="F38:F39"/>
    <mergeCell ref="E40:E41"/>
    <mergeCell ref="A38:A39"/>
    <mergeCell ref="C9:O9"/>
    <mergeCell ref="C10:O10"/>
    <mergeCell ref="C14:O14"/>
    <mergeCell ref="C15:O15"/>
    <mergeCell ref="A16:O16"/>
  </mergeCells>
  <printOptions/>
  <pageMargins left="0.7874015748031497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50" zoomScaleNormal="50" zoomScalePageLayoutView="0" workbookViewId="0" topLeftCell="A1">
      <selection activeCell="P27" sqref="P27"/>
    </sheetView>
  </sheetViews>
  <sheetFormatPr defaultColWidth="9.00390625" defaultRowHeight="12.75"/>
  <cols>
    <col min="1" max="1" width="90.625" style="0" customWidth="1"/>
    <col min="2" max="3" width="10.50390625" style="0" bestFit="1" customWidth="1"/>
    <col min="4" max="4" width="25.50390625" style="0" customWidth="1"/>
    <col min="5" max="5" width="24.625" style="0" customWidth="1"/>
    <col min="6" max="6" width="24.875" style="0" customWidth="1"/>
    <col min="7" max="7" width="20.50390625" style="0" customWidth="1"/>
    <col min="8" max="8" width="17.625" style="0" customWidth="1"/>
    <col min="9" max="9" width="17.375" style="0" customWidth="1"/>
    <col min="10" max="13" width="10.375" style="0" customWidth="1"/>
  </cols>
  <sheetData>
    <row r="1" spans="1:13" ht="18">
      <c r="A1" s="579" t="s">
        <v>190</v>
      </c>
      <c r="B1" s="579"/>
      <c r="C1" s="579"/>
      <c r="D1" s="579"/>
      <c r="E1" s="579"/>
      <c r="F1" s="579"/>
      <c r="G1" s="579"/>
      <c r="H1" s="579"/>
      <c r="I1" s="579"/>
      <c r="J1" s="369"/>
      <c r="K1" s="369"/>
      <c r="L1" s="369"/>
      <c r="M1" s="369"/>
    </row>
    <row r="2" spans="1:3" ht="17.25">
      <c r="A2" s="134"/>
      <c r="C2" s="152"/>
    </row>
    <row r="3" spans="1:13" ht="17.25">
      <c r="A3" s="580" t="s">
        <v>191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3" ht="17.25">
      <c r="A4" s="581" t="s">
        <v>508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3" ht="18">
      <c r="A5" s="368"/>
      <c r="C5" s="152"/>
    </row>
    <row r="6" spans="1:3" ht="18">
      <c r="A6" s="368"/>
      <c r="C6" s="152"/>
    </row>
    <row r="7" spans="1:9" ht="18">
      <c r="A7" s="584" t="s">
        <v>182</v>
      </c>
      <c r="B7" s="584" t="s">
        <v>192</v>
      </c>
      <c r="C7" s="584" t="s">
        <v>193</v>
      </c>
      <c r="D7" s="587" t="s">
        <v>194</v>
      </c>
      <c r="E7" s="587"/>
      <c r="F7" s="587"/>
      <c r="G7" s="587"/>
      <c r="H7" s="587"/>
      <c r="I7" s="587"/>
    </row>
    <row r="8" spans="1:9" ht="18">
      <c r="A8" s="585"/>
      <c r="B8" s="585"/>
      <c r="C8" s="585"/>
      <c r="D8" s="587" t="s">
        <v>195</v>
      </c>
      <c r="E8" s="587"/>
      <c r="F8" s="587"/>
      <c r="G8" s="587"/>
      <c r="H8" s="587"/>
      <c r="I8" s="587"/>
    </row>
    <row r="9" spans="1:9" ht="18">
      <c r="A9" s="585"/>
      <c r="B9" s="585"/>
      <c r="C9" s="585"/>
      <c r="D9" s="584" t="s">
        <v>4</v>
      </c>
      <c r="E9" s="587" t="s">
        <v>146</v>
      </c>
      <c r="F9" s="587"/>
      <c r="G9" s="587"/>
      <c r="H9" s="587"/>
      <c r="I9" s="587"/>
    </row>
    <row r="10" spans="1:13" ht="18">
      <c r="A10" s="585"/>
      <c r="B10" s="585"/>
      <c r="C10" s="585"/>
      <c r="D10" s="585"/>
      <c r="E10" s="588" t="s">
        <v>196</v>
      </c>
      <c r="F10" s="588" t="s">
        <v>197</v>
      </c>
      <c r="G10" s="588" t="s">
        <v>198</v>
      </c>
      <c r="H10" s="590" t="s">
        <v>199</v>
      </c>
      <c r="I10" s="590"/>
      <c r="J10" s="139"/>
      <c r="K10" s="139"/>
      <c r="L10" s="139"/>
      <c r="M10" s="139"/>
    </row>
    <row r="11" spans="1:13" ht="18">
      <c r="A11" s="586"/>
      <c r="B11" s="586"/>
      <c r="C11" s="586"/>
      <c r="D11" s="586"/>
      <c r="E11" s="589"/>
      <c r="F11" s="589"/>
      <c r="G11" s="589"/>
      <c r="H11" s="350" t="s">
        <v>4</v>
      </c>
      <c r="I11" s="350" t="s">
        <v>231</v>
      </c>
      <c r="J11" s="139"/>
      <c r="K11" s="139"/>
      <c r="L11" s="139"/>
      <c r="M11" s="139"/>
    </row>
    <row r="12" spans="1:9" ht="18">
      <c r="A12" s="350">
        <v>1</v>
      </c>
      <c r="B12" s="350">
        <v>2</v>
      </c>
      <c r="C12" s="350">
        <v>3</v>
      </c>
      <c r="D12" s="350">
        <v>4</v>
      </c>
      <c r="E12" s="350">
        <v>5</v>
      </c>
      <c r="F12" s="350">
        <v>6</v>
      </c>
      <c r="G12" s="350">
        <v>7</v>
      </c>
      <c r="H12" s="350">
        <v>8</v>
      </c>
      <c r="I12" s="350">
        <v>9</v>
      </c>
    </row>
    <row r="13" spans="1:13" ht="17.25">
      <c r="A13" s="366" t="s">
        <v>200</v>
      </c>
      <c r="B13" s="365">
        <v>100</v>
      </c>
      <c r="C13" s="365" t="s">
        <v>201</v>
      </c>
      <c r="D13" s="364">
        <f>E13+F13+G13+H13</f>
        <v>24877000</v>
      </c>
      <c r="E13" s="364">
        <f>E15</f>
        <v>20413600</v>
      </c>
      <c r="F13" s="364">
        <f>F18</f>
        <v>4463400</v>
      </c>
      <c r="G13" s="365">
        <f>G18</f>
        <v>0</v>
      </c>
      <c r="H13" s="364">
        <f>H14+H15+H16+H17+H19+H20</f>
        <v>0</v>
      </c>
      <c r="I13" s="366"/>
      <c r="J13" s="288"/>
      <c r="K13" s="288"/>
      <c r="L13" s="288"/>
      <c r="M13" s="288"/>
    </row>
    <row r="14" spans="1:9" ht="18">
      <c r="A14" s="357" t="s">
        <v>232</v>
      </c>
      <c r="B14" s="350">
        <v>110</v>
      </c>
      <c r="C14" s="350">
        <v>120</v>
      </c>
      <c r="D14" s="355">
        <f>H14</f>
        <v>0</v>
      </c>
      <c r="E14" s="350" t="s">
        <v>201</v>
      </c>
      <c r="F14" s="350" t="s">
        <v>201</v>
      </c>
      <c r="G14" s="350" t="s">
        <v>201</v>
      </c>
      <c r="H14" s="357"/>
      <c r="I14" s="350" t="s">
        <v>201</v>
      </c>
    </row>
    <row r="15" spans="1:9" ht="18">
      <c r="A15" s="187" t="s">
        <v>202</v>
      </c>
      <c r="B15" s="350">
        <v>120</v>
      </c>
      <c r="C15" s="350">
        <v>130</v>
      </c>
      <c r="D15" s="355">
        <f>E15+H15</f>
        <v>20413600</v>
      </c>
      <c r="E15" s="349">
        <f>E21</f>
        <v>20413600</v>
      </c>
      <c r="F15" s="350" t="s">
        <v>201</v>
      </c>
      <c r="G15" s="350" t="s">
        <v>201</v>
      </c>
      <c r="H15" s="358"/>
      <c r="I15" s="357"/>
    </row>
    <row r="16" spans="1:9" ht="20.25" customHeight="1">
      <c r="A16" s="357" t="s">
        <v>203</v>
      </c>
      <c r="B16" s="350">
        <v>130</v>
      </c>
      <c r="C16" s="350">
        <v>180</v>
      </c>
      <c r="D16" s="362">
        <f>H16</f>
        <v>0</v>
      </c>
      <c r="E16" s="350" t="s">
        <v>201</v>
      </c>
      <c r="F16" s="350" t="s">
        <v>201</v>
      </c>
      <c r="G16" s="350" t="s">
        <v>201</v>
      </c>
      <c r="H16" s="357"/>
      <c r="I16" s="350" t="s">
        <v>201</v>
      </c>
    </row>
    <row r="17" spans="1:9" ht="42.75" customHeight="1">
      <c r="A17" s="367" t="s">
        <v>230</v>
      </c>
      <c r="B17" s="361">
        <v>140</v>
      </c>
      <c r="C17" s="350">
        <v>180</v>
      </c>
      <c r="D17" s="362">
        <f>H17</f>
        <v>0</v>
      </c>
      <c r="E17" s="350" t="s">
        <v>201</v>
      </c>
      <c r="F17" s="350" t="s">
        <v>201</v>
      </c>
      <c r="G17" s="350" t="s">
        <v>201</v>
      </c>
      <c r="H17" s="357"/>
      <c r="I17" s="350" t="s">
        <v>201</v>
      </c>
    </row>
    <row r="18" spans="1:9" ht="18">
      <c r="A18" s="357" t="s">
        <v>204</v>
      </c>
      <c r="B18" s="361">
        <v>150</v>
      </c>
      <c r="C18" s="350">
        <v>180</v>
      </c>
      <c r="D18" s="355">
        <f>F18+G18</f>
        <v>4463400</v>
      </c>
      <c r="E18" s="350" t="s">
        <v>201</v>
      </c>
      <c r="F18" s="358">
        <f>F21</f>
        <v>4463400</v>
      </c>
      <c r="G18" s="357"/>
      <c r="H18" s="350" t="s">
        <v>201</v>
      </c>
      <c r="I18" s="350" t="s">
        <v>201</v>
      </c>
    </row>
    <row r="19" spans="1:9" ht="18">
      <c r="A19" s="357" t="s">
        <v>205</v>
      </c>
      <c r="B19" s="350">
        <v>160</v>
      </c>
      <c r="C19" s="350">
        <v>180</v>
      </c>
      <c r="D19" s="350">
        <f>H19</f>
        <v>0</v>
      </c>
      <c r="E19" s="350" t="s">
        <v>201</v>
      </c>
      <c r="F19" s="350" t="s">
        <v>201</v>
      </c>
      <c r="G19" s="350" t="s">
        <v>201</v>
      </c>
      <c r="H19" s="349">
        <f>H21</f>
        <v>0</v>
      </c>
      <c r="I19" s="357"/>
    </row>
    <row r="20" spans="1:9" ht="18">
      <c r="A20" s="357" t="s">
        <v>206</v>
      </c>
      <c r="B20" s="350">
        <v>180</v>
      </c>
      <c r="C20" s="350" t="s">
        <v>201</v>
      </c>
      <c r="D20" s="350">
        <f>H20</f>
        <v>0</v>
      </c>
      <c r="E20" s="350" t="s">
        <v>201</v>
      </c>
      <c r="F20" s="350" t="s">
        <v>201</v>
      </c>
      <c r="G20" s="350" t="s">
        <v>201</v>
      </c>
      <c r="H20" s="357"/>
      <c r="I20" s="350" t="s">
        <v>201</v>
      </c>
    </row>
    <row r="21" spans="1:13" ht="17.25">
      <c r="A21" s="366" t="s">
        <v>207</v>
      </c>
      <c r="B21" s="365">
        <v>200</v>
      </c>
      <c r="C21" s="365" t="s">
        <v>201</v>
      </c>
      <c r="D21" s="364">
        <f aca="true" t="shared" si="0" ref="D21:I21">D22+D28+D31+D35+D36+D38</f>
        <v>24877000</v>
      </c>
      <c r="E21" s="364">
        <f t="shared" si="0"/>
        <v>20413600</v>
      </c>
      <c r="F21" s="364">
        <f t="shared" si="0"/>
        <v>4463400</v>
      </c>
      <c r="G21" s="364">
        <f t="shared" si="0"/>
        <v>0</v>
      </c>
      <c r="H21" s="364">
        <f t="shared" si="0"/>
        <v>0</v>
      </c>
      <c r="I21" s="364">
        <f t="shared" si="0"/>
        <v>0</v>
      </c>
      <c r="J21" s="288"/>
      <c r="K21" s="288"/>
      <c r="L21" s="288"/>
      <c r="M21" s="288"/>
    </row>
    <row r="22" spans="1:9" ht="18">
      <c r="A22" s="357" t="s">
        <v>208</v>
      </c>
      <c r="B22" s="350">
        <v>210</v>
      </c>
      <c r="C22" s="350"/>
      <c r="D22" s="355">
        <f aca="true" t="shared" si="1" ref="D22:I22">D23+D24+D25+D26+D27</f>
        <v>18007820</v>
      </c>
      <c r="E22" s="356">
        <f t="shared" si="1"/>
        <v>15627420</v>
      </c>
      <c r="F22" s="355">
        <f t="shared" si="1"/>
        <v>2380400</v>
      </c>
      <c r="G22" s="355">
        <f t="shared" si="1"/>
        <v>0</v>
      </c>
      <c r="H22" s="355">
        <f t="shared" si="1"/>
        <v>0</v>
      </c>
      <c r="I22" s="355">
        <f t="shared" si="1"/>
        <v>0</v>
      </c>
    </row>
    <row r="23" spans="1:9" ht="18">
      <c r="A23" s="151" t="s">
        <v>235</v>
      </c>
      <c r="B23" s="588">
        <v>211</v>
      </c>
      <c r="C23" s="363">
        <v>111</v>
      </c>
      <c r="D23" s="354">
        <f>E23+F23+G23+H23</f>
        <v>13829957.49</v>
      </c>
      <c r="E23" s="354">
        <f>'на 01.01.2020'!E23</f>
        <v>12001659.93</v>
      </c>
      <c r="F23" s="354">
        <f>'на 01.01.2020'!F23</f>
        <v>1828297.56</v>
      </c>
      <c r="G23" s="349"/>
      <c r="H23" s="358">
        <f>'[1]1'!M26</f>
        <v>0</v>
      </c>
      <c r="I23" s="349"/>
    </row>
    <row r="24" spans="1:9" ht="39" customHeight="1">
      <c r="A24" s="151" t="s">
        <v>240</v>
      </c>
      <c r="B24" s="591"/>
      <c r="C24" s="350">
        <v>112</v>
      </c>
      <c r="D24" s="354">
        <f>E24+F24+G24+H24</f>
        <v>1200</v>
      </c>
      <c r="E24" s="353">
        <f>'на 01.01.2020'!E24</f>
        <v>1200</v>
      </c>
      <c r="F24" s="358"/>
      <c r="G24" s="349"/>
      <c r="H24" s="349"/>
      <c r="I24" s="349"/>
    </row>
    <row r="25" spans="1:9" ht="18">
      <c r="A25" s="151" t="s">
        <v>269</v>
      </c>
      <c r="B25" s="591"/>
      <c r="C25" s="350">
        <v>112</v>
      </c>
      <c r="D25" s="354">
        <f>E25+F25+G25+H25</f>
        <v>0</v>
      </c>
      <c r="E25" s="353">
        <f>H16</f>
        <v>0</v>
      </c>
      <c r="F25" s="349">
        <f>H17</f>
        <v>0</v>
      </c>
      <c r="G25" s="349"/>
      <c r="H25" s="349"/>
      <c r="I25" s="349"/>
    </row>
    <row r="26" spans="1:9" ht="18">
      <c r="A26" s="151" t="s">
        <v>233</v>
      </c>
      <c r="B26" s="591"/>
      <c r="C26" s="350">
        <v>113</v>
      </c>
      <c r="D26" s="354">
        <f>E26+F26+G26+H26</f>
        <v>0</v>
      </c>
      <c r="E26" s="353"/>
      <c r="F26" s="349"/>
      <c r="G26" s="349"/>
      <c r="H26" s="349"/>
      <c r="I26" s="349"/>
    </row>
    <row r="27" spans="1:9" ht="18">
      <c r="A27" s="155" t="s">
        <v>226</v>
      </c>
      <c r="B27" s="589"/>
      <c r="C27" s="350">
        <v>119</v>
      </c>
      <c r="D27" s="354">
        <f>E27+F27+G27+H27</f>
        <v>4176662.51</v>
      </c>
      <c r="E27" s="353">
        <f>'на 01.01.2020'!E27</f>
        <v>3624560.07</v>
      </c>
      <c r="F27" s="354">
        <f>'на 01.01.2020'!F27</f>
        <v>552102.44</v>
      </c>
      <c r="G27" s="349"/>
      <c r="H27" s="349"/>
      <c r="I27" s="349"/>
    </row>
    <row r="28" spans="1:9" ht="21" customHeight="1">
      <c r="A28" s="357" t="s">
        <v>210</v>
      </c>
      <c r="B28" s="588">
        <v>220</v>
      </c>
      <c r="C28" s="350"/>
      <c r="D28" s="356">
        <f aca="true" t="shared" si="2" ref="D28:I28">D29+D30</f>
        <v>1299000</v>
      </c>
      <c r="E28" s="356">
        <f t="shared" si="2"/>
        <v>0</v>
      </c>
      <c r="F28" s="356">
        <f t="shared" si="2"/>
        <v>1299000</v>
      </c>
      <c r="G28" s="355">
        <f t="shared" si="2"/>
        <v>0</v>
      </c>
      <c r="H28" s="355">
        <f t="shared" si="2"/>
        <v>0</v>
      </c>
      <c r="I28" s="355">
        <f t="shared" si="2"/>
        <v>0</v>
      </c>
    </row>
    <row r="29" spans="1:9" ht="41.25" customHeight="1">
      <c r="A29" s="151" t="s">
        <v>236</v>
      </c>
      <c r="B29" s="591"/>
      <c r="C29" s="350">
        <v>321</v>
      </c>
      <c r="D29" s="354">
        <f>E29+F29+H29</f>
        <v>1299000</v>
      </c>
      <c r="E29" s="353"/>
      <c r="F29" s="353">
        <v>1299000</v>
      </c>
      <c r="G29" s="349"/>
      <c r="H29" s="349"/>
      <c r="I29" s="349"/>
    </row>
    <row r="30" spans="1:9" ht="36">
      <c r="A30" s="151" t="s">
        <v>241</v>
      </c>
      <c r="B30" s="589"/>
      <c r="C30" s="350">
        <v>323</v>
      </c>
      <c r="D30" s="354">
        <f>E30+F30+H30</f>
        <v>0</v>
      </c>
      <c r="E30" s="353"/>
      <c r="F30" s="353"/>
      <c r="G30" s="349"/>
      <c r="H30" s="349"/>
      <c r="I30" s="349"/>
    </row>
    <row r="31" spans="1:9" ht="21" customHeight="1">
      <c r="A31" s="357" t="s">
        <v>211</v>
      </c>
      <c r="B31" s="588">
        <v>230</v>
      </c>
      <c r="C31" s="362"/>
      <c r="D31" s="356">
        <f aca="true" t="shared" si="3" ref="D31:I31">D32+D33+D34</f>
        <v>304076</v>
      </c>
      <c r="E31" s="356">
        <f t="shared" si="3"/>
        <v>304076</v>
      </c>
      <c r="F31" s="356">
        <f t="shared" si="3"/>
        <v>0</v>
      </c>
      <c r="G31" s="355">
        <f t="shared" si="3"/>
        <v>0</v>
      </c>
      <c r="H31" s="355">
        <f t="shared" si="3"/>
        <v>0</v>
      </c>
      <c r="I31" s="355">
        <f t="shared" si="3"/>
        <v>0</v>
      </c>
    </row>
    <row r="32" spans="1:9" ht="22.5" customHeight="1">
      <c r="A32" s="151" t="s">
        <v>237</v>
      </c>
      <c r="B32" s="591"/>
      <c r="C32" s="350">
        <v>851</v>
      </c>
      <c r="D32" s="354">
        <f>E32+F32+H32</f>
        <v>303300</v>
      </c>
      <c r="E32" s="353">
        <f>'на 01.01.2020'!E32</f>
        <v>303300</v>
      </c>
      <c r="F32" s="353"/>
      <c r="G32" s="349"/>
      <c r="H32" s="349"/>
      <c r="I32" s="349"/>
    </row>
    <row r="33" spans="1:9" ht="18">
      <c r="A33" s="151" t="s">
        <v>242</v>
      </c>
      <c r="B33" s="591"/>
      <c r="C33" s="350">
        <v>852</v>
      </c>
      <c r="D33" s="358">
        <f>E33+F33+H33</f>
        <v>0</v>
      </c>
      <c r="E33" s="353"/>
      <c r="F33" s="349">
        <f>'[1]10'!D18</f>
        <v>0</v>
      </c>
      <c r="G33" s="349"/>
      <c r="H33" s="349"/>
      <c r="I33" s="349"/>
    </row>
    <row r="34" spans="1:9" ht="18">
      <c r="A34" s="151" t="s">
        <v>243</v>
      </c>
      <c r="B34" s="589"/>
      <c r="C34" s="350">
        <v>853</v>
      </c>
      <c r="D34" s="358">
        <f>E34+F34+H34</f>
        <v>776</v>
      </c>
      <c r="E34" s="353">
        <f>'на 01.01.2020'!E34</f>
        <v>776</v>
      </c>
      <c r="F34" s="349"/>
      <c r="G34" s="349"/>
      <c r="H34" s="349"/>
      <c r="I34" s="349"/>
    </row>
    <row r="35" spans="1:9" ht="18">
      <c r="A35" s="357" t="s">
        <v>228</v>
      </c>
      <c r="B35" s="361">
        <v>240</v>
      </c>
      <c r="C35" s="350"/>
      <c r="D35" s="358">
        <f>E35+F35+H35</f>
        <v>0</v>
      </c>
      <c r="E35" s="360"/>
      <c r="F35" s="360"/>
      <c r="G35" s="360"/>
      <c r="H35" s="360"/>
      <c r="I35" s="360"/>
    </row>
    <row r="36" spans="1:9" ht="21" customHeight="1">
      <c r="A36" s="359" t="s">
        <v>212</v>
      </c>
      <c r="B36" s="588">
        <v>250</v>
      </c>
      <c r="C36" s="350"/>
      <c r="D36" s="355">
        <f aca="true" t="shared" si="4" ref="D36:I36">D37</f>
        <v>0</v>
      </c>
      <c r="E36" s="355">
        <f t="shared" si="4"/>
        <v>0</v>
      </c>
      <c r="F36" s="355">
        <f t="shared" si="4"/>
        <v>0</v>
      </c>
      <c r="G36" s="355">
        <f t="shared" si="4"/>
        <v>0</v>
      </c>
      <c r="H36" s="355">
        <f t="shared" si="4"/>
        <v>0</v>
      </c>
      <c r="I36" s="355">
        <f t="shared" si="4"/>
        <v>0</v>
      </c>
    </row>
    <row r="37" spans="1:9" ht="116.25" customHeight="1">
      <c r="A37" s="151" t="s">
        <v>238</v>
      </c>
      <c r="B37" s="589"/>
      <c r="C37" s="350">
        <v>831</v>
      </c>
      <c r="D37" s="358"/>
      <c r="E37" s="349"/>
      <c r="F37" s="349"/>
      <c r="G37" s="349"/>
      <c r="H37" s="349"/>
      <c r="I37" s="349"/>
    </row>
    <row r="38" spans="1:9" s="342" customFormat="1" ht="18.75" customHeight="1">
      <c r="A38" s="370" t="s">
        <v>213</v>
      </c>
      <c r="B38" s="588">
        <v>260</v>
      </c>
      <c r="C38" s="371" t="s">
        <v>201</v>
      </c>
      <c r="D38" s="372">
        <f aca="true" t="shared" si="5" ref="D38:I38">D39+D40</f>
        <v>5266104</v>
      </c>
      <c r="E38" s="372">
        <f t="shared" si="5"/>
        <v>4482104</v>
      </c>
      <c r="F38" s="373">
        <f t="shared" si="5"/>
        <v>784000</v>
      </c>
      <c r="G38" s="373">
        <f t="shared" si="5"/>
        <v>0</v>
      </c>
      <c r="H38" s="373">
        <f t="shared" si="5"/>
        <v>0</v>
      </c>
      <c r="I38" s="372">
        <f t="shared" si="5"/>
        <v>0</v>
      </c>
    </row>
    <row r="39" spans="1:9" ht="39" customHeight="1">
      <c r="A39" s="151" t="s">
        <v>239</v>
      </c>
      <c r="B39" s="591"/>
      <c r="C39" s="350">
        <v>243</v>
      </c>
      <c r="D39" s="354">
        <f>E39+F39+G39</f>
        <v>0</v>
      </c>
      <c r="E39" s="353"/>
      <c r="F39" s="353"/>
      <c r="G39" s="349"/>
      <c r="H39" s="349"/>
      <c r="I39" s="349"/>
    </row>
    <row r="40" spans="1:9" ht="39.75" customHeight="1">
      <c r="A40" s="151" t="s">
        <v>244</v>
      </c>
      <c r="B40" s="589"/>
      <c r="C40" s="350">
        <v>244</v>
      </c>
      <c r="D40" s="354">
        <f>E40+F40+G40+H40</f>
        <v>5266104</v>
      </c>
      <c r="E40" s="353">
        <v>4482104</v>
      </c>
      <c r="F40" s="353">
        <v>784000</v>
      </c>
      <c r="G40" s="349"/>
      <c r="H40" s="349"/>
      <c r="I40" s="349"/>
    </row>
    <row r="41" spans="1:13" ht="18">
      <c r="A41" s="348" t="s">
        <v>214</v>
      </c>
      <c r="B41" s="345">
        <v>300</v>
      </c>
      <c r="C41" s="345" t="s">
        <v>201</v>
      </c>
      <c r="D41" s="346">
        <f aca="true" t="shared" si="6" ref="D41:I41">D42+D44</f>
        <v>0</v>
      </c>
      <c r="E41" s="346">
        <f t="shared" si="6"/>
        <v>0</v>
      </c>
      <c r="F41" s="346">
        <f t="shared" si="6"/>
        <v>0</v>
      </c>
      <c r="G41" s="346">
        <f t="shared" si="6"/>
        <v>0</v>
      </c>
      <c r="H41" s="346">
        <f t="shared" si="6"/>
        <v>0</v>
      </c>
      <c r="I41" s="353">
        <f t="shared" si="6"/>
        <v>0</v>
      </c>
      <c r="J41" s="331"/>
      <c r="K41" s="331"/>
      <c r="L41" s="331"/>
      <c r="M41" s="331"/>
    </row>
    <row r="42" spans="1:9" ht="18">
      <c r="A42" s="352" t="s">
        <v>215</v>
      </c>
      <c r="B42" s="592">
        <v>310</v>
      </c>
      <c r="C42" s="590"/>
      <c r="D42" s="583">
        <f>E42+F42+H42</f>
        <v>0</v>
      </c>
      <c r="E42" s="582"/>
      <c r="F42" s="582"/>
      <c r="G42" s="583"/>
      <c r="H42" s="583"/>
      <c r="I42" s="583"/>
    </row>
    <row r="43" spans="1:9" ht="18">
      <c r="A43" s="352" t="s">
        <v>216</v>
      </c>
      <c r="B43" s="592"/>
      <c r="C43" s="590"/>
      <c r="D43" s="583"/>
      <c r="E43" s="582"/>
      <c r="F43" s="582"/>
      <c r="G43" s="583"/>
      <c r="H43" s="583"/>
      <c r="I43" s="583"/>
    </row>
    <row r="44" spans="1:9" ht="18">
      <c r="A44" s="352" t="s">
        <v>217</v>
      </c>
      <c r="B44" s="351">
        <v>320</v>
      </c>
      <c r="C44" s="350"/>
      <c r="D44" s="349"/>
      <c r="E44" s="353"/>
      <c r="F44" s="353"/>
      <c r="G44" s="349"/>
      <c r="H44" s="349"/>
      <c r="I44" s="349"/>
    </row>
    <row r="45" spans="1:13" ht="18">
      <c r="A45" s="348" t="s">
        <v>218</v>
      </c>
      <c r="B45" s="345">
        <v>400</v>
      </c>
      <c r="C45" s="345"/>
      <c r="D45" s="346">
        <f aca="true" t="shared" si="7" ref="D45:I45">D46+D48</f>
        <v>0</v>
      </c>
      <c r="E45" s="346">
        <f t="shared" si="7"/>
        <v>0</v>
      </c>
      <c r="F45" s="346">
        <f t="shared" si="7"/>
        <v>0</v>
      </c>
      <c r="G45" s="346">
        <f t="shared" si="7"/>
        <v>0</v>
      </c>
      <c r="H45" s="346">
        <f t="shared" si="7"/>
        <v>0</v>
      </c>
      <c r="I45" s="353">
        <f t="shared" si="7"/>
        <v>0</v>
      </c>
      <c r="J45" s="330"/>
      <c r="K45" s="331"/>
      <c r="L45" s="331"/>
      <c r="M45" s="331"/>
    </row>
    <row r="46" spans="1:9" ht="18">
      <c r="A46" s="352" t="s">
        <v>209</v>
      </c>
      <c r="B46" s="592">
        <v>410</v>
      </c>
      <c r="C46" s="588"/>
      <c r="D46" s="583">
        <f>E46+F46+H46</f>
        <v>0</v>
      </c>
      <c r="E46" s="582"/>
      <c r="F46" s="582"/>
      <c r="G46" s="583"/>
      <c r="H46" s="583"/>
      <c r="I46" s="583"/>
    </row>
    <row r="47" spans="1:10" ht="18">
      <c r="A47" s="352" t="s">
        <v>219</v>
      </c>
      <c r="B47" s="592"/>
      <c r="C47" s="589"/>
      <c r="D47" s="583"/>
      <c r="E47" s="582"/>
      <c r="F47" s="582"/>
      <c r="G47" s="583"/>
      <c r="H47" s="583"/>
      <c r="I47" s="583"/>
      <c r="J47" s="324"/>
    </row>
    <row r="48" spans="1:9" ht="18">
      <c r="A48" s="352" t="s">
        <v>220</v>
      </c>
      <c r="B48" s="351">
        <v>420</v>
      </c>
      <c r="C48" s="350"/>
      <c r="D48" s="349"/>
      <c r="E48" s="349"/>
      <c r="F48" s="349"/>
      <c r="G48" s="349"/>
      <c r="H48" s="349"/>
      <c r="I48" s="349"/>
    </row>
    <row r="49" spans="1:13" ht="17.25">
      <c r="A49" s="348" t="s">
        <v>221</v>
      </c>
      <c r="B49" s="345">
        <v>500</v>
      </c>
      <c r="C49" s="345" t="s">
        <v>201</v>
      </c>
      <c r="D49" s="328"/>
      <c r="E49" s="328"/>
      <c r="F49" s="328"/>
      <c r="G49" s="328"/>
      <c r="H49" s="347"/>
      <c r="I49" s="346"/>
      <c r="J49" s="330"/>
      <c r="K49" s="331"/>
      <c r="L49" s="331"/>
      <c r="M49" s="331"/>
    </row>
    <row r="50" spans="1:13" ht="17.25">
      <c r="A50" s="299" t="s">
        <v>222</v>
      </c>
      <c r="B50" s="345">
        <v>600</v>
      </c>
      <c r="C50" s="156" t="s">
        <v>201</v>
      </c>
      <c r="D50" s="182"/>
      <c r="E50" s="182"/>
      <c r="F50" s="182"/>
      <c r="G50" s="182"/>
      <c r="H50" s="328"/>
      <c r="I50" s="182"/>
      <c r="J50" s="154"/>
      <c r="K50" s="154"/>
      <c r="L50" s="154"/>
      <c r="M50" s="154"/>
    </row>
    <row r="51" spans="1:3" ht="18">
      <c r="A51" s="343"/>
      <c r="C51" s="152"/>
    </row>
    <row r="52" spans="1:3" ht="15">
      <c r="A52" s="145"/>
      <c r="C52" s="152"/>
    </row>
    <row r="53" spans="1:3" ht="15">
      <c r="A53" s="145"/>
      <c r="C53" s="152"/>
    </row>
    <row r="54" spans="1:8" ht="18" hidden="1">
      <c r="A54" s="593" t="s">
        <v>406</v>
      </c>
      <c r="B54" s="593"/>
      <c r="C54" s="149"/>
      <c r="D54" s="275"/>
      <c r="E54" s="146"/>
      <c r="F54" s="275" t="s">
        <v>409</v>
      </c>
      <c r="G54" s="146"/>
      <c r="H54" s="146"/>
    </row>
    <row r="55" spans="1:8" ht="18" hidden="1">
      <c r="A55" s="593"/>
      <c r="B55" s="593"/>
      <c r="C55" s="148"/>
      <c r="D55" s="148" t="s">
        <v>6</v>
      </c>
      <c r="E55" s="129"/>
      <c r="F55" s="148" t="s">
        <v>7</v>
      </c>
      <c r="G55" s="129"/>
      <c r="H55" s="129"/>
    </row>
    <row r="56" spans="1:8" ht="18" hidden="1">
      <c r="A56" s="344" t="s">
        <v>407</v>
      </c>
      <c r="B56" s="272"/>
      <c r="C56" s="149"/>
      <c r="D56" s="275"/>
      <c r="E56" s="146"/>
      <c r="F56" s="274" t="s">
        <v>408</v>
      </c>
      <c r="G56" s="146"/>
      <c r="H56" s="276" t="s">
        <v>405</v>
      </c>
    </row>
    <row r="57" spans="1:8" ht="15.75" customHeight="1" hidden="1">
      <c r="A57" s="146"/>
      <c r="B57" s="273"/>
      <c r="C57" s="148"/>
      <c r="D57" s="148" t="s">
        <v>6</v>
      </c>
      <c r="E57" s="148"/>
      <c r="F57" s="8" t="s">
        <v>7</v>
      </c>
      <c r="G57" s="148"/>
      <c r="H57" s="148" t="s">
        <v>224</v>
      </c>
    </row>
    <row r="58" spans="1:8" ht="15" hidden="1">
      <c r="A58" s="578" t="s">
        <v>225</v>
      </c>
      <c r="B58" s="578"/>
      <c r="C58" s="149"/>
      <c r="D58" s="149"/>
      <c r="E58" s="149"/>
      <c r="F58" s="146"/>
      <c r="G58" s="149"/>
      <c r="H58" s="149"/>
    </row>
    <row r="59" ht="12.75" hidden="1"/>
    <row r="60" ht="12.75" hidden="1"/>
  </sheetData>
  <sheetProtection/>
  <mergeCells count="38">
    <mergeCell ref="D42:D43"/>
    <mergeCell ref="E42:E43"/>
    <mergeCell ref="H46:H47"/>
    <mergeCell ref="A55:B55"/>
    <mergeCell ref="B46:B47"/>
    <mergeCell ref="C46:C47"/>
    <mergeCell ref="D46:D47"/>
    <mergeCell ref="E46:E47"/>
    <mergeCell ref="A54:B54"/>
    <mergeCell ref="I46:I47"/>
    <mergeCell ref="B23:B27"/>
    <mergeCell ref="B28:B30"/>
    <mergeCell ref="B31:B34"/>
    <mergeCell ref="B36:B37"/>
    <mergeCell ref="B38:B40"/>
    <mergeCell ref="B42:B43"/>
    <mergeCell ref="F46:F47"/>
    <mergeCell ref="C42:C43"/>
    <mergeCell ref="G46:G47"/>
    <mergeCell ref="C7:C11"/>
    <mergeCell ref="D7:I7"/>
    <mergeCell ref="D8:I8"/>
    <mergeCell ref="D9:D11"/>
    <mergeCell ref="E9:I9"/>
    <mergeCell ref="E10:E11"/>
    <mergeCell ref="F10:F11"/>
    <mergeCell ref="G10:G11"/>
    <mergeCell ref="H10:I10"/>
    <mergeCell ref="A58:B58"/>
    <mergeCell ref="A1:I1"/>
    <mergeCell ref="A3:M3"/>
    <mergeCell ref="A4:M4"/>
    <mergeCell ref="F42:F43"/>
    <mergeCell ref="G42:G43"/>
    <mergeCell ref="H42:H43"/>
    <mergeCell ref="I42:I43"/>
    <mergeCell ref="A7:A11"/>
    <mergeCell ref="B7:B11"/>
  </mergeCells>
  <hyperlinks>
    <hyperlink ref="F8" r:id="rId1" display="dst3146"/>
  </hyperlinks>
  <printOptions/>
  <pageMargins left="0.75" right="0.75" top="0.31" bottom="0.3" header="0.5" footer="0.5"/>
  <pageSetup horizontalDpi="600" verticalDpi="600" orientation="landscape" paperSize="9" scale="46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4"/>
  <sheetViews>
    <sheetView zoomScale="70" zoomScaleNormal="70" zoomScalePageLayoutView="0" workbookViewId="0" topLeftCell="B7">
      <selection activeCell="N55" sqref="N55"/>
    </sheetView>
  </sheetViews>
  <sheetFormatPr defaultColWidth="9.125" defaultRowHeight="12.75"/>
  <cols>
    <col min="1" max="1" width="17.875" style="3" hidden="1" customWidth="1"/>
    <col min="2" max="2" width="5.50390625" style="3" customWidth="1"/>
    <col min="3" max="4" width="0" style="3" hidden="1" customWidth="1"/>
    <col min="5" max="5" width="13.875" style="3" hidden="1" customWidth="1"/>
    <col min="6" max="6" width="38.00390625" style="65" customWidth="1"/>
    <col min="7" max="7" width="10.875" style="3" customWidth="1"/>
    <col min="8" max="8" width="12.625" style="3" customWidth="1"/>
    <col min="9" max="9" width="16.50390625" style="3" customWidth="1"/>
    <col min="10" max="10" width="17.375" style="3" customWidth="1"/>
    <col min="11" max="11" width="11.125" style="3" customWidth="1"/>
    <col min="12" max="12" width="13.50390625" style="3" customWidth="1"/>
    <col min="13" max="13" width="16.375" style="381" customWidth="1"/>
    <col min="14" max="14" width="13.50390625" style="3" customWidth="1"/>
    <col min="15" max="15" width="14.50390625" style="3" customWidth="1"/>
    <col min="16" max="17" width="9.125" style="3" customWidth="1"/>
    <col min="18" max="18" width="12.50390625" style="3" bestFit="1" customWidth="1"/>
    <col min="19" max="20" width="12.50390625" style="3" customWidth="1"/>
    <col min="21" max="21" width="9.125" style="3" customWidth="1"/>
    <col min="22" max="22" width="11.625" style="3" customWidth="1"/>
    <col min="23" max="16384" width="9.125" style="3" customWidth="1"/>
  </cols>
  <sheetData>
    <row r="1" ht="13.5" hidden="1">
      <c r="M1" s="480" t="s">
        <v>353</v>
      </c>
    </row>
    <row r="2" spans="9:13" ht="13.5" hidden="1">
      <c r="I2" s="68"/>
      <c r="M2" s="480" t="s">
        <v>132</v>
      </c>
    </row>
    <row r="3" spans="9:13" ht="15" customHeight="1" hidden="1">
      <c r="I3" s="13"/>
      <c r="J3" s="13"/>
      <c r="L3" s="13"/>
      <c r="M3" s="480" t="s">
        <v>116</v>
      </c>
    </row>
    <row r="4" spans="9:13" ht="13.5" hidden="1">
      <c r="I4" s="68"/>
      <c r="J4" s="56"/>
      <c r="L4" s="56"/>
      <c r="M4" s="480" t="s">
        <v>115</v>
      </c>
    </row>
    <row r="5" spans="9:13" ht="13.5" hidden="1">
      <c r="I5" s="68"/>
      <c r="J5" s="56"/>
      <c r="L5" s="56"/>
      <c r="M5" s="480" t="s">
        <v>133</v>
      </c>
    </row>
    <row r="6" spans="9:15" ht="13.5" hidden="1">
      <c r="I6" s="13"/>
      <c r="J6" s="13"/>
      <c r="L6" s="13"/>
      <c r="M6" s="480" t="s">
        <v>115</v>
      </c>
      <c r="N6" s="56"/>
      <c r="O6"/>
    </row>
    <row r="7" ht="15" customHeight="1">
      <c r="N7" s="13"/>
    </row>
    <row r="8" spans="3:14" ht="15.75" customHeight="1">
      <c r="C8" s="789" t="s">
        <v>67</v>
      </c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</row>
    <row r="9" spans="3:15" s="4" customFormat="1" ht="30" customHeight="1">
      <c r="C9" s="790" t="s">
        <v>397</v>
      </c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20"/>
    </row>
    <row r="10" spans="3:15" s="4" customFormat="1" ht="15.75" customHeight="1">
      <c r="C10" s="661" t="s">
        <v>334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20"/>
      <c r="O10" s="20"/>
    </row>
    <row r="11" spans="6:15" s="4" customFormat="1" ht="15">
      <c r="F11" s="202"/>
      <c r="G11" s="20"/>
      <c r="H11" s="20"/>
      <c r="I11" s="20"/>
      <c r="J11" s="20"/>
      <c r="K11" s="20"/>
      <c r="L11" s="20"/>
      <c r="M11" s="21"/>
      <c r="N11" s="20"/>
      <c r="O11" s="20"/>
    </row>
    <row r="12" spans="1:13" s="4" customFormat="1" ht="24" customHeight="1">
      <c r="A12" s="791"/>
      <c r="B12" s="791"/>
      <c r="C12" s="109">
        <v>244</v>
      </c>
      <c r="D12" s="109"/>
      <c r="E12" s="109"/>
      <c r="F12" s="109" t="s">
        <v>268</v>
      </c>
      <c r="G12" s="109"/>
      <c r="H12" s="109"/>
      <c r="I12" s="109">
        <v>244</v>
      </c>
      <c r="J12" s="20"/>
      <c r="M12" s="481"/>
    </row>
    <row r="13" spans="3:13" s="4" customFormat="1" ht="6" customHeight="1">
      <c r="C13" s="659"/>
      <c r="D13" s="659"/>
      <c r="E13" s="659"/>
      <c r="F13" s="659"/>
      <c r="G13" s="659"/>
      <c r="H13" s="659"/>
      <c r="I13" s="659"/>
      <c r="J13" s="20"/>
      <c r="M13" s="481"/>
    </row>
    <row r="14" spans="6:15" s="4" customFormat="1" ht="5.25" customHeight="1">
      <c r="F14" s="202"/>
      <c r="G14" s="20"/>
      <c r="H14" s="20"/>
      <c r="I14" s="20"/>
      <c r="J14" s="20"/>
      <c r="K14" s="20"/>
      <c r="L14" s="20"/>
      <c r="M14" s="21"/>
      <c r="N14" s="20"/>
      <c r="O14" s="20"/>
    </row>
    <row r="15" spans="1:15" ht="31.5" customHeight="1">
      <c r="A15" s="773" t="s">
        <v>81</v>
      </c>
      <c r="B15" s="640" t="s">
        <v>57</v>
      </c>
      <c r="C15" s="792" t="s">
        <v>3</v>
      </c>
      <c r="D15" s="793"/>
      <c r="E15" s="794"/>
      <c r="F15" s="798" t="s">
        <v>58</v>
      </c>
      <c r="G15" s="787" t="s">
        <v>59</v>
      </c>
      <c r="H15" s="787"/>
      <c r="I15" s="787"/>
      <c r="J15" s="787"/>
      <c r="K15" s="787"/>
      <c r="L15" s="804" t="s">
        <v>122</v>
      </c>
      <c r="M15" s="743" t="s">
        <v>343</v>
      </c>
      <c r="N15" s="744"/>
      <c r="O15" s="745"/>
    </row>
    <row r="16" spans="1:15" ht="24.75" customHeight="1">
      <c r="A16" s="774"/>
      <c r="B16" s="641"/>
      <c r="C16" s="795"/>
      <c r="D16" s="796"/>
      <c r="E16" s="797"/>
      <c r="F16" s="799"/>
      <c r="G16" s="784" t="s">
        <v>72</v>
      </c>
      <c r="H16" s="785"/>
      <c r="I16" s="785"/>
      <c r="J16" s="807" t="s">
        <v>74</v>
      </c>
      <c r="K16" s="808"/>
      <c r="L16" s="805"/>
      <c r="M16" s="809" t="s">
        <v>282</v>
      </c>
      <c r="N16" s="752" t="s">
        <v>280</v>
      </c>
      <c r="O16" s="752" t="s">
        <v>314</v>
      </c>
    </row>
    <row r="17" spans="1:15" ht="67.5" customHeight="1">
      <c r="A17" s="775"/>
      <c r="B17" s="642"/>
      <c r="C17" s="11" t="s">
        <v>70</v>
      </c>
      <c r="D17" s="12" t="s">
        <v>66</v>
      </c>
      <c r="E17" s="12" t="s">
        <v>23</v>
      </c>
      <c r="F17" s="800"/>
      <c r="G17" s="46" t="s">
        <v>64</v>
      </c>
      <c r="H17" s="46" t="s">
        <v>60</v>
      </c>
      <c r="I17" s="46" t="s">
        <v>61</v>
      </c>
      <c r="J17" s="46" t="s">
        <v>63</v>
      </c>
      <c r="K17" s="46" t="s">
        <v>62</v>
      </c>
      <c r="L17" s="806"/>
      <c r="M17" s="809"/>
      <c r="N17" s="752"/>
      <c r="O17" s="752"/>
    </row>
    <row r="18" spans="1:15" ht="26.25">
      <c r="A18" s="203" t="s">
        <v>245</v>
      </c>
      <c r="B18" s="237"/>
      <c r="C18" s="6" t="s">
        <v>16</v>
      </c>
      <c r="D18" s="6" t="s">
        <v>21</v>
      </c>
      <c r="E18" s="6" t="s">
        <v>18</v>
      </c>
      <c r="F18" s="206"/>
      <c r="G18" s="50"/>
      <c r="H18" s="50"/>
      <c r="I18" s="60"/>
      <c r="J18" s="50"/>
      <c r="K18" s="60"/>
      <c r="L18" s="399"/>
      <c r="M18" s="399"/>
      <c r="N18" s="399"/>
      <c r="O18" s="399"/>
    </row>
    <row r="19" spans="1:15" ht="19.5" customHeight="1" hidden="1">
      <c r="A19" s="5"/>
      <c r="B19" s="238"/>
      <c r="C19" s="6"/>
      <c r="D19" s="6"/>
      <c r="E19" s="6"/>
      <c r="F19" s="207" t="s">
        <v>412</v>
      </c>
      <c r="G19" s="50" t="s">
        <v>25</v>
      </c>
      <c r="H19" s="50" t="s">
        <v>25</v>
      </c>
      <c r="I19" s="50" t="s">
        <v>25</v>
      </c>
      <c r="J19" s="50" t="s">
        <v>393</v>
      </c>
      <c r="K19" s="60"/>
      <c r="L19" s="323"/>
      <c r="M19" s="323"/>
      <c r="N19" s="388"/>
      <c r="O19" s="388"/>
    </row>
    <row r="20" spans="1:15" ht="27.75" customHeight="1" hidden="1">
      <c r="A20" s="5"/>
      <c r="B20" s="238"/>
      <c r="C20" s="6"/>
      <c r="D20" s="6"/>
      <c r="E20" s="6"/>
      <c r="F20" s="75"/>
      <c r="G20" s="5"/>
      <c r="H20" s="5"/>
      <c r="I20" s="5"/>
      <c r="J20" s="5"/>
      <c r="K20" s="5"/>
      <c r="L20" s="16"/>
      <c r="M20" s="388"/>
      <c r="N20" s="5"/>
      <c r="O20" s="5"/>
    </row>
    <row r="21" spans="1:15" ht="19.5" customHeight="1" hidden="1">
      <c r="A21" s="5"/>
      <c r="B21" s="238"/>
      <c r="C21" s="6"/>
      <c r="D21" s="6"/>
      <c r="E21" s="6"/>
      <c r="F21" s="208" t="s">
        <v>413</v>
      </c>
      <c r="G21" s="50" t="s">
        <v>25</v>
      </c>
      <c r="H21" s="50" t="s">
        <v>25</v>
      </c>
      <c r="I21" s="50" t="s">
        <v>25</v>
      </c>
      <c r="J21" s="50" t="s">
        <v>393</v>
      </c>
      <c r="K21" s="60"/>
      <c r="L21" s="323"/>
      <c r="M21" s="323"/>
      <c r="N21" s="388"/>
      <c r="O21" s="388">
        <v>0</v>
      </c>
    </row>
    <row r="22" spans="1:15" ht="30" customHeight="1" hidden="1">
      <c r="A22" s="5"/>
      <c r="B22" s="238"/>
      <c r="C22" s="6"/>
      <c r="D22" s="6"/>
      <c r="E22" s="6"/>
      <c r="F22" s="75" t="s">
        <v>437</v>
      </c>
      <c r="G22" s="50" t="s">
        <v>25</v>
      </c>
      <c r="H22" s="50" t="s">
        <v>25</v>
      </c>
      <c r="I22" s="50" t="s">
        <v>25</v>
      </c>
      <c r="J22" s="50" t="s">
        <v>393</v>
      </c>
      <c r="K22" s="60"/>
      <c r="L22" s="323"/>
      <c r="M22" s="323"/>
      <c r="N22" s="388"/>
      <c r="O22" s="388"/>
    </row>
    <row r="23" spans="1:15" ht="30" customHeight="1" hidden="1">
      <c r="A23" s="5"/>
      <c r="B23" s="238"/>
      <c r="C23" s="6"/>
      <c r="D23" s="6"/>
      <c r="E23" s="6"/>
      <c r="F23" s="75" t="s">
        <v>423</v>
      </c>
      <c r="G23" s="50" t="s">
        <v>25</v>
      </c>
      <c r="H23" s="50" t="s">
        <v>25</v>
      </c>
      <c r="I23" s="50" t="s">
        <v>25</v>
      </c>
      <c r="J23" s="50" t="s">
        <v>393</v>
      </c>
      <c r="K23" s="60"/>
      <c r="L23" s="323"/>
      <c r="M23" s="323"/>
      <c r="N23" s="388"/>
      <c r="O23" s="388"/>
    </row>
    <row r="24" spans="1:15" ht="19.5" customHeight="1" hidden="1">
      <c r="A24" s="5"/>
      <c r="B24" s="238"/>
      <c r="C24" s="6"/>
      <c r="D24" s="6"/>
      <c r="E24" s="6"/>
      <c r="F24" s="208" t="s">
        <v>83</v>
      </c>
      <c r="G24" s="50"/>
      <c r="H24" s="50"/>
      <c r="I24" s="60"/>
      <c r="J24" s="50"/>
      <c r="K24" s="60"/>
      <c r="L24" s="60"/>
      <c r="M24" s="323"/>
      <c r="N24" s="388"/>
      <c r="O24" s="388"/>
    </row>
    <row r="25" spans="1:15" ht="19.5" customHeight="1" hidden="1">
      <c r="A25" s="5"/>
      <c r="B25" s="238"/>
      <c r="C25" s="6"/>
      <c r="D25" s="6"/>
      <c r="E25" s="6"/>
      <c r="F25" s="208" t="s">
        <v>84</v>
      </c>
      <c r="G25" s="50"/>
      <c r="H25" s="50"/>
      <c r="I25" s="60"/>
      <c r="J25" s="50"/>
      <c r="K25" s="60"/>
      <c r="L25" s="60"/>
      <c r="M25" s="323"/>
      <c r="N25" s="388"/>
      <c r="O25" s="16"/>
    </row>
    <row r="26" spans="1:15" ht="30" customHeight="1" hidden="1">
      <c r="A26" s="5"/>
      <c r="B26" s="238"/>
      <c r="C26" s="6"/>
      <c r="D26" s="6"/>
      <c r="E26" s="6"/>
      <c r="F26" s="75" t="s">
        <v>85</v>
      </c>
      <c r="G26" s="50"/>
      <c r="H26" s="50"/>
      <c r="I26" s="60"/>
      <c r="J26" s="50"/>
      <c r="K26" s="60"/>
      <c r="L26" s="60"/>
      <c r="M26" s="323"/>
      <c r="N26" s="388"/>
      <c r="O26" s="16"/>
    </row>
    <row r="27" spans="1:15" ht="30.75" customHeight="1" hidden="1">
      <c r="A27" s="5"/>
      <c r="B27" s="238" t="s">
        <v>265</v>
      </c>
      <c r="C27" s="6"/>
      <c r="D27" s="6"/>
      <c r="E27" s="6"/>
      <c r="F27" s="75" t="s">
        <v>86</v>
      </c>
      <c r="G27" s="50"/>
      <c r="H27" s="50"/>
      <c r="I27" s="60"/>
      <c r="J27" s="50"/>
      <c r="K27" s="60"/>
      <c r="L27" s="398">
        <f>L28</f>
        <v>0</v>
      </c>
      <c r="M27" s="323"/>
      <c r="N27" s="388"/>
      <c r="O27" s="16"/>
    </row>
    <row r="28" spans="1:15" ht="13.5" hidden="1">
      <c r="A28" s="5"/>
      <c r="B28" s="16" t="s">
        <v>443</v>
      </c>
      <c r="C28" s="6"/>
      <c r="D28" s="6"/>
      <c r="E28" s="6"/>
      <c r="F28" s="75" t="s">
        <v>411</v>
      </c>
      <c r="G28" s="50"/>
      <c r="H28" s="50"/>
      <c r="I28" s="60"/>
      <c r="J28" s="50"/>
      <c r="K28" s="60"/>
      <c r="L28" s="60">
        <f>N28</f>
        <v>0</v>
      </c>
      <c r="M28" s="323"/>
      <c r="N28" s="388"/>
      <c r="O28" s="16"/>
    </row>
    <row r="29" spans="1:15" ht="126" customHeight="1" hidden="1">
      <c r="A29" s="5"/>
      <c r="B29" s="238" t="s">
        <v>415</v>
      </c>
      <c r="C29" s="6"/>
      <c r="D29" s="6"/>
      <c r="E29" s="6"/>
      <c r="F29" s="397" t="s">
        <v>439</v>
      </c>
      <c r="G29" s="50" t="s">
        <v>392</v>
      </c>
      <c r="H29" s="50">
        <v>110</v>
      </c>
      <c r="I29" s="60" t="s">
        <v>440</v>
      </c>
      <c r="J29" s="50" t="s">
        <v>393</v>
      </c>
      <c r="K29" s="60">
        <v>114.87</v>
      </c>
      <c r="L29" s="61">
        <f>N29+O29</f>
        <v>0</v>
      </c>
      <c r="M29" s="401"/>
      <c r="N29" s="401"/>
      <c r="O29" s="396"/>
    </row>
    <row r="30" spans="1:15" ht="32.25" customHeight="1" hidden="1">
      <c r="A30" s="5"/>
      <c r="B30" s="238" t="s">
        <v>416</v>
      </c>
      <c r="C30" s="6"/>
      <c r="D30" s="6"/>
      <c r="E30" s="6"/>
      <c r="F30" s="397" t="s">
        <v>441</v>
      </c>
      <c r="G30" s="50" t="s">
        <v>392</v>
      </c>
      <c r="H30" s="50">
        <v>50</v>
      </c>
      <c r="I30" s="60">
        <v>2417.23</v>
      </c>
      <c r="J30" s="50" t="s">
        <v>393</v>
      </c>
      <c r="K30" s="60">
        <v>2417.23</v>
      </c>
      <c r="L30" s="400">
        <v>120861.6</v>
      </c>
      <c r="M30" s="401"/>
      <c r="N30" s="401"/>
      <c r="O30" s="396"/>
    </row>
    <row r="31" spans="1:15" ht="67.5" customHeight="1" hidden="1">
      <c r="A31" s="5"/>
      <c r="B31" s="238"/>
      <c r="C31" s="6"/>
      <c r="D31" s="6"/>
      <c r="E31" s="6"/>
      <c r="F31" s="397"/>
      <c r="G31" s="50"/>
      <c r="H31" s="50"/>
      <c r="I31" s="60"/>
      <c r="J31" s="50"/>
      <c r="K31" s="60"/>
      <c r="L31" s="60"/>
      <c r="M31" s="401"/>
      <c r="N31" s="396"/>
      <c r="O31" s="396"/>
    </row>
    <row r="32" spans="1:15" ht="27" customHeight="1" hidden="1">
      <c r="A32" s="5"/>
      <c r="B32" s="238"/>
      <c r="C32" s="6"/>
      <c r="D32" s="6"/>
      <c r="E32" s="6"/>
      <c r="F32" s="397" t="s">
        <v>470</v>
      </c>
      <c r="G32" s="50"/>
      <c r="H32" s="50"/>
      <c r="I32" s="60"/>
      <c r="J32" s="50"/>
      <c r="K32" s="60"/>
      <c r="L32" s="60"/>
      <c r="M32" s="401"/>
      <c r="N32" s="396"/>
      <c r="O32" s="396"/>
    </row>
    <row r="33" spans="1:15" s="381" customFormat="1" ht="27" customHeight="1" hidden="1">
      <c r="A33" s="487"/>
      <c r="B33" s="488"/>
      <c r="C33" s="489"/>
      <c r="D33" s="489"/>
      <c r="E33" s="489"/>
      <c r="F33" s="397"/>
      <c r="G33" s="379"/>
      <c r="H33" s="379"/>
      <c r="I33" s="323"/>
      <c r="J33" s="379"/>
      <c r="K33" s="323"/>
      <c r="L33" s="323"/>
      <c r="M33" s="401"/>
      <c r="N33" s="401"/>
      <c r="O33" s="401"/>
    </row>
    <row r="34" spans="1:15" ht="27" customHeight="1" hidden="1">
      <c r="A34" s="455"/>
      <c r="B34" s="456"/>
      <c r="C34" s="457"/>
      <c r="D34" s="457"/>
      <c r="E34" s="457"/>
      <c r="F34" s="397"/>
      <c r="G34" s="50"/>
      <c r="H34" s="50"/>
      <c r="I34" s="60"/>
      <c r="J34" s="50"/>
      <c r="K34" s="60"/>
      <c r="L34" s="60"/>
      <c r="M34" s="401"/>
      <c r="N34" s="396"/>
      <c r="O34" s="396"/>
    </row>
    <row r="35" spans="1:15" ht="72.75" customHeight="1" hidden="1">
      <c r="A35" s="455"/>
      <c r="B35" s="456"/>
      <c r="C35" s="457"/>
      <c r="D35" s="457"/>
      <c r="E35" s="457"/>
      <c r="F35" s="397"/>
      <c r="G35" s="50"/>
      <c r="H35" s="50"/>
      <c r="I35" s="60"/>
      <c r="J35" s="50"/>
      <c r="K35" s="60"/>
      <c r="L35" s="60"/>
      <c r="M35" s="401"/>
      <c r="N35" s="396"/>
      <c r="O35" s="396"/>
    </row>
    <row r="36" spans="1:15" ht="118.5" customHeight="1" hidden="1">
      <c r="A36" s="455"/>
      <c r="B36" s="456"/>
      <c r="C36" s="457"/>
      <c r="D36" s="457"/>
      <c r="E36" s="457"/>
      <c r="F36" s="397"/>
      <c r="G36" s="50"/>
      <c r="H36" s="50"/>
      <c r="I36" s="60"/>
      <c r="J36" s="50"/>
      <c r="K36" s="60"/>
      <c r="L36" s="467"/>
      <c r="M36" s="401"/>
      <c r="N36" s="468"/>
      <c r="O36" s="396"/>
    </row>
    <row r="37" spans="1:15" ht="42.75" customHeight="1" hidden="1">
      <c r="A37" s="455"/>
      <c r="B37" s="456"/>
      <c r="C37" s="457"/>
      <c r="D37" s="457"/>
      <c r="E37" s="457"/>
      <c r="F37" s="397"/>
      <c r="G37" s="50"/>
      <c r="H37" s="50"/>
      <c r="I37" s="60"/>
      <c r="J37" s="50"/>
      <c r="K37" s="60"/>
      <c r="L37" s="400"/>
      <c r="N37" s="458"/>
      <c r="O37" s="396"/>
    </row>
    <row r="38" spans="1:15" ht="42.75" customHeight="1" hidden="1">
      <c r="A38" s="455"/>
      <c r="B38" s="238"/>
      <c r="C38" s="6"/>
      <c r="D38" s="6"/>
      <c r="E38" s="6"/>
      <c r="F38" s="397"/>
      <c r="G38" s="50"/>
      <c r="H38" s="50"/>
      <c r="I38" s="60"/>
      <c r="J38" s="496"/>
      <c r="K38" s="495"/>
      <c r="L38" s="400"/>
      <c r="M38" s="380"/>
      <c r="N38" s="458"/>
      <c r="O38" s="396"/>
    </row>
    <row r="39" spans="1:15" ht="42.75" customHeight="1" hidden="1">
      <c r="A39" s="455"/>
      <c r="B39" s="456"/>
      <c r="C39" s="457"/>
      <c r="D39" s="457"/>
      <c r="E39" s="457"/>
      <c r="F39" s="397"/>
      <c r="G39" s="50"/>
      <c r="H39" s="50"/>
      <c r="I39" s="60"/>
      <c r="J39" s="496"/>
      <c r="K39" s="495"/>
      <c r="L39" s="400"/>
      <c r="N39" s="458"/>
      <c r="O39" s="396"/>
    </row>
    <row r="40" spans="1:15" ht="42.75" customHeight="1" hidden="1">
      <c r="A40" s="455"/>
      <c r="B40" s="456"/>
      <c r="C40" s="457"/>
      <c r="D40" s="457"/>
      <c r="E40" s="457"/>
      <c r="F40" s="494"/>
      <c r="G40" s="50"/>
      <c r="H40" s="50"/>
      <c r="I40" s="60"/>
      <c r="J40" s="496"/>
      <c r="K40" s="495"/>
      <c r="L40" s="400"/>
      <c r="N40" s="458"/>
      <c r="O40" s="396"/>
    </row>
    <row r="41" spans="1:15" ht="19.5" customHeight="1">
      <c r="A41" s="801" t="s">
        <v>97</v>
      </c>
      <c r="B41" s="802"/>
      <c r="C41" s="802"/>
      <c r="D41" s="802"/>
      <c r="E41" s="802"/>
      <c r="F41" s="803"/>
      <c r="G41" s="88"/>
      <c r="H41" s="88"/>
      <c r="I41" s="61"/>
      <c r="J41" s="88"/>
      <c r="K41" s="61"/>
      <c r="L41" s="61">
        <f>L18</f>
        <v>0</v>
      </c>
      <c r="M41" s="467">
        <f>M18</f>
        <v>0</v>
      </c>
      <c r="N41" s="467">
        <f>N18</f>
        <v>0</v>
      </c>
      <c r="O41" s="467">
        <f>O18</f>
        <v>0</v>
      </c>
    </row>
    <row r="42" spans="19:22" ht="12.75">
      <c r="S42" s="408"/>
      <c r="V42" s="408"/>
    </row>
    <row r="43" ht="0.75" customHeight="1"/>
    <row r="44" spans="1:49" s="7" customFormat="1" ht="20.25" customHeight="1">
      <c r="A44" s="643" t="s">
        <v>406</v>
      </c>
      <c r="B44" s="643"/>
      <c r="C44" s="643"/>
      <c r="D44" s="643"/>
      <c r="E44" s="643"/>
      <c r="F44" s="643"/>
      <c r="G44" s="17"/>
      <c r="I44" s="10" t="s">
        <v>56</v>
      </c>
      <c r="J44" s="8"/>
      <c r="M44" s="482" t="s">
        <v>420</v>
      </c>
      <c r="N44" s="8"/>
      <c r="O44" s="9"/>
      <c r="P44" s="9"/>
      <c r="Q44" s="9"/>
      <c r="R44" s="474"/>
      <c r="S44" s="9"/>
      <c r="T44" s="474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7:49" s="7" customFormat="1" ht="13.5">
      <c r="G45" s="24"/>
      <c r="I45" s="10" t="s">
        <v>6</v>
      </c>
      <c r="J45" s="8"/>
      <c r="M45" s="483" t="s">
        <v>7</v>
      </c>
      <c r="Q45" s="9"/>
      <c r="R45" s="9"/>
      <c r="S45" s="47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50" s="7" customFormat="1" ht="1.5" customHeight="1">
      <c r="A46" s="17"/>
      <c r="I46" s="10"/>
      <c r="M46" s="7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13" ht="13.5">
      <c r="A47" s="1" t="s">
        <v>22</v>
      </c>
      <c r="B47" s="1" t="s">
        <v>22</v>
      </c>
      <c r="F47" s="3"/>
      <c r="I47" s="10" t="s">
        <v>56</v>
      </c>
      <c r="M47" s="482" t="s">
        <v>421</v>
      </c>
    </row>
    <row r="48" spans="6:13" ht="13.5">
      <c r="F48" s="3"/>
      <c r="I48" s="10" t="s">
        <v>6</v>
      </c>
      <c r="M48" s="483" t="s">
        <v>7</v>
      </c>
    </row>
    <row r="52" ht="12.75">
      <c r="F52" s="3"/>
    </row>
    <row r="54" ht="12.75">
      <c r="F54" s="3"/>
    </row>
  </sheetData>
  <sheetProtection/>
  <mergeCells count="19">
    <mergeCell ref="A41:F41"/>
    <mergeCell ref="A44:F44"/>
    <mergeCell ref="L15:L17"/>
    <mergeCell ref="M15:O15"/>
    <mergeCell ref="G16:I16"/>
    <mergeCell ref="J16:K16"/>
    <mergeCell ref="M16:M17"/>
    <mergeCell ref="N16:N17"/>
    <mergeCell ref="O16:O17"/>
    <mergeCell ref="C8:N8"/>
    <mergeCell ref="C9:N9"/>
    <mergeCell ref="C10:M10"/>
    <mergeCell ref="A12:B12"/>
    <mergeCell ref="C13:I13"/>
    <mergeCell ref="A15:A17"/>
    <mergeCell ref="B15:B17"/>
    <mergeCell ref="C15:E16"/>
    <mergeCell ref="F15:F17"/>
    <mergeCell ref="G15:K15"/>
  </mergeCells>
  <printOptions/>
  <pageMargins left="0.7874015748031497" right="0" top="0.7874015748031497" bottom="0.7874015748031497" header="0.5118110236220472" footer="0.31496062992125984"/>
  <pageSetup horizontalDpi="600" verticalDpi="600" orientation="landscape" paperSize="9" scale="75" r:id="rId1"/>
  <headerFooter alignWithMargins="0">
    <oddFooter>&amp;C&amp;"Times New Roman,обычный"Страница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5"/>
  <sheetViews>
    <sheetView zoomScale="70" zoomScaleNormal="70" zoomScalePageLayoutView="0" workbookViewId="0" topLeftCell="B7">
      <selection activeCell="M49" sqref="M49"/>
    </sheetView>
  </sheetViews>
  <sheetFormatPr defaultColWidth="9.125" defaultRowHeight="12.75"/>
  <cols>
    <col min="1" max="1" width="17.875" style="3" hidden="1" customWidth="1"/>
    <col min="2" max="2" width="5.50390625" style="3" customWidth="1"/>
    <col min="3" max="4" width="0" style="3" hidden="1" customWidth="1"/>
    <col min="5" max="5" width="13.875" style="3" hidden="1" customWidth="1"/>
    <col min="6" max="6" width="38.00390625" style="65" customWidth="1"/>
    <col min="7" max="7" width="10.875" style="3" customWidth="1"/>
    <col min="8" max="8" width="12.625" style="3" customWidth="1"/>
    <col min="9" max="9" width="16.50390625" style="3" customWidth="1"/>
    <col min="10" max="10" width="17.375" style="3" customWidth="1"/>
    <col min="11" max="11" width="11.125" style="3" customWidth="1"/>
    <col min="12" max="12" width="13.50390625" style="3" customWidth="1"/>
    <col min="13" max="13" width="16.375" style="381" customWidth="1"/>
    <col min="14" max="14" width="13.50390625" style="3" customWidth="1"/>
    <col min="15" max="15" width="14.50390625" style="3" customWidth="1"/>
    <col min="16" max="17" width="9.125" style="3" customWidth="1"/>
    <col min="18" max="18" width="12.50390625" style="3" bestFit="1" customWidth="1"/>
    <col min="19" max="20" width="12.50390625" style="3" customWidth="1"/>
    <col min="21" max="21" width="9.125" style="3" customWidth="1"/>
    <col min="22" max="22" width="11.625" style="3" customWidth="1"/>
    <col min="23" max="16384" width="9.125" style="3" customWidth="1"/>
  </cols>
  <sheetData>
    <row r="1" ht="13.5" hidden="1">
      <c r="M1" s="480" t="s">
        <v>353</v>
      </c>
    </row>
    <row r="2" spans="9:13" ht="13.5" hidden="1">
      <c r="I2" s="68"/>
      <c r="M2" s="480" t="s">
        <v>132</v>
      </c>
    </row>
    <row r="3" spans="9:13" ht="15" customHeight="1" hidden="1">
      <c r="I3" s="13"/>
      <c r="J3" s="13"/>
      <c r="L3" s="13"/>
      <c r="M3" s="480" t="s">
        <v>116</v>
      </c>
    </row>
    <row r="4" spans="9:13" ht="13.5" hidden="1">
      <c r="I4" s="68"/>
      <c r="J4" s="56"/>
      <c r="L4" s="56"/>
      <c r="M4" s="480" t="s">
        <v>115</v>
      </c>
    </row>
    <row r="5" spans="9:13" ht="13.5" hidden="1">
      <c r="I5" s="68"/>
      <c r="J5" s="56"/>
      <c r="L5" s="56"/>
      <c r="M5" s="480" t="s">
        <v>133</v>
      </c>
    </row>
    <row r="6" spans="9:15" ht="13.5" hidden="1">
      <c r="I6" s="13"/>
      <c r="J6" s="13"/>
      <c r="L6" s="13"/>
      <c r="M6" s="480" t="s">
        <v>115</v>
      </c>
      <c r="N6" s="56"/>
      <c r="O6"/>
    </row>
    <row r="7" ht="15" customHeight="1">
      <c r="N7" s="13"/>
    </row>
    <row r="8" spans="3:14" ht="15.75" customHeight="1">
      <c r="C8" s="789" t="s">
        <v>67</v>
      </c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</row>
    <row r="9" spans="3:15" s="4" customFormat="1" ht="30" customHeight="1">
      <c r="C9" s="790" t="s">
        <v>397</v>
      </c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20"/>
    </row>
    <row r="10" spans="3:15" s="4" customFormat="1" ht="15.75" customHeight="1">
      <c r="C10" s="661" t="s">
        <v>334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20"/>
      <c r="O10" s="20"/>
    </row>
    <row r="11" spans="6:15" s="4" customFormat="1" ht="15">
      <c r="F11" s="202"/>
      <c r="G11" s="20"/>
      <c r="H11" s="20"/>
      <c r="I11" s="20"/>
      <c r="J11" s="20"/>
      <c r="K11" s="20"/>
      <c r="L11" s="20"/>
      <c r="M11" s="21"/>
      <c r="N11" s="20"/>
      <c r="O11" s="20"/>
    </row>
    <row r="12" spans="1:13" s="4" customFormat="1" ht="24" customHeight="1">
      <c r="A12" s="791"/>
      <c r="B12" s="791"/>
      <c r="C12" s="109">
        <v>244</v>
      </c>
      <c r="D12" s="109"/>
      <c r="E12" s="109"/>
      <c r="F12" s="109" t="s">
        <v>268</v>
      </c>
      <c r="G12" s="109"/>
      <c r="H12" s="109"/>
      <c r="I12" s="109">
        <v>244</v>
      </c>
      <c r="J12" s="20"/>
      <c r="M12" s="481"/>
    </row>
    <row r="13" spans="3:13" s="4" customFormat="1" ht="6" customHeight="1">
      <c r="C13" s="659"/>
      <c r="D13" s="659"/>
      <c r="E13" s="659"/>
      <c r="F13" s="659"/>
      <c r="G13" s="659"/>
      <c r="H13" s="659"/>
      <c r="I13" s="659"/>
      <c r="J13" s="20"/>
      <c r="M13" s="481"/>
    </row>
    <row r="14" spans="6:15" s="4" customFormat="1" ht="5.25" customHeight="1">
      <c r="F14" s="202"/>
      <c r="G14" s="20"/>
      <c r="H14" s="20"/>
      <c r="I14" s="20"/>
      <c r="J14" s="20"/>
      <c r="K14" s="20"/>
      <c r="L14" s="20"/>
      <c r="M14" s="21"/>
      <c r="N14" s="20"/>
      <c r="O14" s="20"/>
    </row>
    <row r="15" spans="1:15" ht="31.5" customHeight="1">
      <c r="A15" s="773" t="s">
        <v>81</v>
      </c>
      <c r="B15" s="640" t="s">
        <v>57</v>
      </c>
      <c r="C15" s="792" t="s">
        <v>3</v>
      </c>
      <c r="D15" s="793"/>
      <c r="E15" s="794"/>
      <c r="F15" s="798" t="s">
        <v>58</v>
      </c>
      <c r="G15" s="787" t="s">
        <v>59</v>
      </c>
      <c r="H15" s="787"/>
      <c r="I15" s="787"/>
      <c r="J15" s="787"/>
      <c r="K15" s="787"/>
      <c r="L15" s="804" t="s">
        <v>122</v>
      </c>
      <c r="M15" s="743" t="s">
        <v>343</v>
      </c>
      <c r="N15" s="744"/>
      <c r="O15" s="745"/>
    </row>
    <row r="16" spans="1:15" ht="24.75" customHeight="1">
      <c r="A16" s="774"/>
      <c r="B16" s="641"/>
      <c r="C16" s="795"/>
      <c r="D16" s="796"/>
      <c r="E16" s="797"/>
      <c r="F16" s="799"/>
      <c r="G16" s="784" t="s">
        <v>72</v>
      </c>
      <c r="H16" s="785"/>
      <c r="I16" s="785"/>
      <c r="J16" s="807" t="s">
        <v>74</v>
      </c>
      <c r="K16" s="808"/>
      <c r="L16" s="805"/>
      <c r="M16" s="809" t="s">
        <v>282</v>
      </c>
      <c r="N16" s="752" t="s">
        <v>280</v>
      </c>
      <c r="O16" s="752" t="s">
        <v>314</v>
      </c>
    </row>
    <row r="17" spans="1:15" ht="67.5" customHeight="1">
      <c r="A17" s="775"/>
      <c r="B17" s="642"/>
      <c r="C17" s="11" t="s">
        <v>70</v>
      </c>
      <c r="D17" s="12" t="s">
        <v>66</v>
      </c>
      <c r="E17" s="12" t="s">
        <v>23</v>
      </c>
      <c r="F17" s="800"/>
      <c r="G17" s="46" t="s">
        <v>64</v>
      </c>
      <c r="H17" s="46" t="s">
        <v>60</v>
      </c>
      <c r="I17" s="46" t="s">
        <v>61</v>
      </c>
      <c r="J17" s="46" t="s">
        <v>63</v>
      </c>
      <c r="K17" s="46" t="s">
        <v>62</v>
      </c>
      <c r="L17" s="806"/>
      <c r="M17" s="809"/>
      <c r="N17" s="752"/>
      <c r="O17" s="752"/>
    </row>
    <row r="18" spans="1:15" ht="26.25">
      <c r="A18" s="203" t="s">
        <v>245</v>
      </c>
      <c r="B18" s="237">
        <v>1</v>
      </c>
      <c r="C18" s="6" t="s">
        <v>16</v>
      </c>
      <c r="D18" s="6" t="s">
        <v>21</v>
      </c>
      <c r="E18" s="6" t="s">
        <v>18</v>
      </c>
      <c r="F18" s="206" t="s">
        <v>550</v>
      </c>
      <c r="G18" s="50" t="s">
        <v>551</v>
      </c>
      <c r="H18" s="50" t="s">
        <v>25</v>
      </c>
      <c r="I18" s="50" t="s">
        <v>25</v>
      </c>
      <c r="J18" s="50" t="s">
        <v>393</v>
      </c>
      <c r="K18" s="60">
        <f>L18</f>
        <v>50000</v>
      </c>
      <c r="L18" s="399">
        <v>50000</v>
      </c>
      <c r="M18" s="399">
        <v>0</v>
      </c>
      <c r="N18" s="399">
        <v>50000</v>
      </c>
      <c r="O18" s="399"/>
    </row>
    <row r="19" spans="1:15" ht="19.5" customHeight="1" hidden="1">
      <c r="A19" s="5"/>
      <c r="B19" s="238"/>
      <c r="C19" s="6"/>
      <c r="D19" s="6"/>
      <c r="E19" s="6"/>
      <c r="F19" s="207" t="s">
        <v>412</v>
      </c>
      <c r="G19" s="50" t="s">
        <v>551</v>
      </c>
      <c r="H19" s="50" t="s">
        <v>25</v>
      </c>
      <c r="I19" s="50" t="s">
        <v>25</v>
      </c>
      <c r="J19" s="50" t="s">
        <v>393</v>
      </c>
      <c r="K19" s="60"/>
      <c r="L19" s="323"/>
      <c r="M19" s="323"/>
      <c r="N19" s="388"/>
      <c r="O19" s="388"/>
    </row>
    <row r="20" spans="1:15" ht="27.75" customHeight="1" hidden="1">
      <c r="A20" s="5"/>
      <c r="B20" s="238"/>
      <c r="C20" s="6"/>
      <c r="D20" s="6"/>
      <c r="E20" s="6"/>
      <c r="F20" s="75"/>
      <c r="G20" s="50" t="s">
        <v>551</v>
      </c>
      <c r="H20" s="50" t="s">
        <v>25</v>
      </c>
      <c r="I20" s="50" t="s">
        <v>25</v>
      </c>
      <c r="J20" s="50" t="s">
        <v>393</v>
      </c>
      <c r="K20" s="5"/>
      <c r="L20" s="16"/>
      <c r="M20" s="388"/>
      <c r="N20" s="5"/>
      <c r="O20" s="5"/>
    </row>
    <row r="21" spans="1:15" ht="19.5" customHeight="1" hidden="1">
      <c r="A21" s="5"/>
      <c r="B21" s="238"/>
      <c r="C21" s="6"/>
      <c r="D21" s="6"/>
      <c r="E21" s="6"/>
      <c r="F21" s="208" t="s">
        <v>413</v>
      </c>
      <c r="G21" s="50" t="s">
        <v>551</v>
      </c>
      <c r="H21" s="50" t="s">
        <v>25</v>
      </c>
      <c r="I21" s="50" t="s">
        <v>25</v>
      </c>
      <c r="J21" s="50" t="s">
        <v>393</v>
      </c>
      <c r="K21" s="60"/>
      <c r="L21" s="323"/>
      <c r="M21" s="323"/>
      <c r="N21" s="388"/>
      <c r="O21" s="388">
        <v>0</v>
      </c>
    </row>
    <row r="22" spans="1:15" ht="30" customHeight="1" hidden="1">
      <c r="A22" s="5"/>
      <c r="B22" s="238"/>
      <c r="C22" s="6"/>
      <c r="D22" s="6"/>
      <c r="E22" s="6"/>
      <c r="F22" s="75" t="s">
        <v>437</v>
      </c>
      <c r="G22" s="50" t="s">
        <v>551</v>
      </c>
      <c r="H22" s="50" t="s">
        <v>25</v>
      </c>
      <c r="I22" s="50" t="s">
        <v>25</v>
      </c>
      <c r="J22" s="50" t="s">
        <v>393</v>
      </c>
      <c r="K22" s="60"/>
      <c r="L22" s="323"/>
      <c r="M22" s="323"/>
      <c r="N22" s="388"/>
      <c r="O22" s="388"/>
    </row>
    <row r="23" spans="1:15" ht="30" customHeight="1" hidden="1">
      <c r="A23" s="5"/>
      <c r="B23" s="238"/>
      <c r="C23" s="6"/>
      <c r="D23" s="6"/>
      <c r="E23" s="6"/>
      <c r="F23" s="75" t="s">
        <v>423</v>
      </c>
      <c r="G23" s="50" t="s">
        <v>551</v>
      </c>
      <c r="H23" s="50" t="s">
        <v>25</v>
      </c>
      <c r="I23" s="50" t="s">
        <v>25</v>
      </c>
      <c r="J23" s="50" t="s">
        <v>393</v>
      </c>
      <c r="K23" s="60"/>
      <c r="L23" s="323"/>
      <c r="M23" s="323"/>
      <c r="N23" s="388"/>
      <c r="O23" s="388"/>
    </row>
    <row r="24" spans="1:15" ht="19.5" customHeight="1" hidden="1">
      <c r="A24" s="5"/>
      <c r="B24" s="238"/>
      <c r="C24" s="6"/>
      <c r="D24" s="6"/>
      <c r="E24" s="6"/>
      <c r="F24" s="208" t="s">
        <v>83</v>
      </c>
      <c r="G24" s="50" t="s">
        <v>551</v>
      </c>
      <c r="H24" s="50" t="s">
        <v>25</v>
      </c>
      <c r="I24" s="50" t="s">
        <v>25</v>
      </c>
      <c r="J24" s="50" t="s">
        <v>393</v>
      </c>
      <c r="K24" s="60"/>
      <c r="L24" s="60"/>
      <c r="M24" s="323"/>
      <c r="N24" s="388"/>
      <c r="O24" s="388"/>
    </row>
    <row r="25" spans="1:15" ht="19.5" customHeight="1" hidden="1">
      <c r="A25" s="5"/>
      <c r="B25" s="238"/>
      <c r="C25" s="6"/>
      <c r="D25" s="6"/>
      <c r="E25" s="6"/>
      <c r="F25" s="208" t="s">
        <v>84</v>
      </c>
      <c r="G25" s="50" t="s">
        <v>551</v>
      </c>
      <c r="H25" s="50" t="s">
        <v>25</v>
      </c>
      <c r="I25" s="50" t="s">
        <v>25</v>
      </c>
      <c r="J25" s="50" t="s">
        <v>393</v>
      </c>
      <c r="K25" s="60"/>
      <c r="L25" s="60"/>
      <c r="M25" s="323"/>
      <c r="N25" s="388"/>
      <c r="O25" s="16"/>
    </row>
    <row r="26" spans="1:15" ht="30" customHeight="1" hidden="1">
      <c r="A26" s="5"/>
      <c r="B26" s="238"/>
      <c r="C26" s="6"/>
      <c r="D26" s="6"/>
      <c r="E26" s="6"/>
      <c r="F26" s="75" t="s">
        <v>85</v>
      </c>
      <c r="G26" s="50" t="s">
        <v>551</v>
      </c>
      <c r="H26" s="50" t="s">
        <v>25</v>
      </c>
      <c r="I26" s="50" t="s">
        <v>25</v>
      </c>
      <c r="J26" s="50" t="s">
        <v>393</v>
      </c>
      <c r="K26" s="60"/>
      <c r="L26" s="60"/>
      <c r="M26" s="323"/>
      <c r="N26" s="388"/>
      <c r="O26" s="16"/>
    </row>
    <row r="27" spans="1:15" ht="30.75" customHeight="1" hidden="1">
      <c r="A27" s="5"/>
      <c r="B27" s="238" t="s">
        <v>265</v>
      </c>
      <c r="C27" s="6"/>
      <c r="D27" s="6"/>
      <c r="E27" s="6"/>
      <c r="F27" s="75" t="s">
        <v>86</v>
      </c>
      <c r="G27" s="50" t="s">
        <v>551</v>
      </c>
      <c r="H27" s="50" t="s">
        <v>25</v>
      </c>
      <c r="I27" s="50" t="s">
        <v>25</v>
      </c>
      <c r="J27" s="50" t="s">
        <v>393</v>
      </c>
      <c r="K27" s="60"/>
      <c r="L27" s="398">
        <f>L28</f>
        <v>0</v>
      </c>
      <c r="M27" s="323"/>
      <c r="N27" s="388"/>
      <c r="O27" s="16"/>
    </row>
    <row r="28" spans="1:15" ht="13.5" hidden="1">
      <c r="A28" s="5"/>
      <c r="B28" s="16" t="s">
        <v>443</v>
      </c>
      <c r="C28" s="6"/>
      <c r="D28" s="6"/>
      <c r="E28" s="6"/>
      <c r="F28" s="75" t="s">
        <v>411</v>
      </c>
      <c r="G28" s="50" t="s">
        <v>551</v>
      </c>
      <c r="H28" s="50" t="s">
        <v>25</v>
      </c>
      <c r="I28" s="50" t="s">
        <v>25</v>
      </c>
      <c r="J28" s="50" t="s">
        <v>393</v>
      </c>
      <c r="K28" s="60"/>
      <c r="L28" s="60">
        <f>N28</f>
        <v>0</v>
      </c>
      <c r="M28" s="323"/>
      <c r="N28" s="388"/>
      <c r="O28" s="16"/>
    </row>
    <row r="29" spans="1:15" ht="126" customHeight="1" hidden="1">
      <c r="A29" s="5"/>
      <c r="B29" s="238" t="s">
        <v>415</v>
      </c>
      <c r="C29" s="6"/>
      <c r="D29" s="6"/>
      <c r="E29" s="6"/>
      <c r="F29" s="397" t="s">
        <v>439</v>
      </c>
      <c r="G29" s="50" t="s">
        <v>551</v>
      </c>
      <c r="H29" s="50" t="s">
        <v>25</v>
      </c>
      <c r="I29" s="50" t="s">
        <v>25</v>
      </c>
      <c r="J29" s="50" t="s">
        <v>393</v>
      </c>
      <c r="K29" s="60">
        <v>114.87</v>
      </c>
      <c r="L29" s="61">
        <f>N29+O29</f>
        <v>0</v>
      </c>
      <c r="M29" s="401"/>
      <c r="N29" s="401"/>
      <c r="O29" s="396"/>
    </row>
    <row r="30" spans="1:15" ht="32.25" customHeight="1" hidden="1">
      <c r="A30" s="5"/>
      <c r="B30" s="238" t="s">
        <v>416</v>
      </c>
      <c r="C30" s="6"/>
      <c r="D30" s="6"/>
      <c r="E30" s="6"/>
      <c r="F30" s="397" t="s">
        <v>441</v>
      </c>
      <c r="G30" s="50" t="s">
        <v>551</v>
      </c>
      <c r="H30" s="50" t="s">
        <v>25</v>
      </c>
      <c r="I30" s="50" t="s">
        <v>25</v>
      </c>
      <c r="J30" s="50" t="s">
        <v>393</v>
      </c>
      <c r="K30" s="60">
        <v>2417.23</v>
      </c>
      <c r="L30" s="400">
        <v>120861.6</v>
      </c>
      <c r="M30" s="401"/>
      <c r="N30" s="401"/>
      <c r="O30" s="396"/>
    </row>
    <row r="31" spans="1:15" ht="67.5" customHeight="1" hidden="1">
      <c r="A31" s="5"/>
      <c r="B31" s="238"/>
      <c r="C31" s="6"/>
      <c r="D31" s="6"/>
      <c r="E31" s="6"/>
      <c r="F31" s="397"/>
      <c r="G31" s="50" t="s">
        <v>551</v>
      </c>
      <c r="H31" s="50" t="s">
        <v>25</v>
      </c>
      <c r="I31" s="50" t="s">
        <v>25</v>
      </c>
      <c r="J31" s="50" t="s">
        <v>393</v>
      </c>
      <c r="K31" s="60"/>
      <c r="L31" s="60"/>
      <c r="M31" s="401"/>
      <c r="N31" s="396"/>
      <c r="O31" s="396"/>
    </row>
    <row r="32" spans="1:15" ht="27" customHeight="1" hidden="1">
      <c r="A32" s="5"/>
      <c r="B32" s="238"/>
      <c r="C32" s="6"/>
      <c r="D32" s="6"/>
      <c r="E32" s="6"/>
      <c r="F32" s="397" t="s">
        <v>470</v>
      </c>
      <c r="G32" s="50" t="s">
        <v>551</v>
      </c>
      <c r="H32" s="50" t="s">
        <v>25</v>
      </c>
      <c r="I32" s="50" t="s">
        <v>25</v>
      </c>
      <c r="J32" s="50" t="s">
        <v>393</v>
      </c>
      <c r="K32" s="60"/>
      <c r="L32" s="60"/>
      <c r="M32" s="401"/>
      <c r="N32" s="396"/>
      <c r="O32" s="396"/>
    </row>
    <row r="33" spans="1:15" s="381" customFormat="1" ht="27" customHeight="1" hidden="1">
      <c r="A33" s="487"/>
      <c r="B33" s="488"/>
      <c r="C33" s="489"/>
      <c r="D33" s="489"/>
      <c r="E33" s="489"/>
      <c r="F33" s="397"/>
      <c r="G33" s="50" t="s">
        <v>551</v>
      </c>
      <c r="H33" s="50" t="s">
        <v>25</v>
      </c>
      <c r="I33" s="50" t="s">
        <v>25</v>
      </c>
      <c r="J33" s="50" t="s">
        <v>393</v>
      </c>
      <c r="K33" s="323"/>
      <c r="L33" s="323"/>
      <c r="M33" s="401"/>
      <c r="N33" s="401"/>
      <c r="O33" s="401"/>
    </row>
    <row r="34" spans="1:15" ht="27" customHeight="1" hidden="1">
      <c r="A34" s="455"/>
      <c r="B34" s="456"/>
      <c r="C34" s="457"/>
      <c r="D34" s="457"/>
      <c r="E34" s="457"/>
      <c r="F34" s="397"/>
      <c r="G34" s="50" t="s">
        <v>551</v>
      </c>
      <c r="H34" s="50" t="s">
        <v>25</v>
      </c>
      <c r="I34" s="50" t="s">
        <v>25</v>
      </c>
      <c r="J34" s="50" t="s">
        <v>393</v>
      </c>
      <c r="K34" s="60"/>
      <c r="L34" s="60"/>
      <c r="M34" s="401"/>
      <c r="N34" s="396"/>
      <c r="O34" s="396"/>
    </row>
    <row r="35" spans="1:15" ht="72.75" customHeight="1" hidden="1">
      <c r="A35" s="455"/>
      <c r="B35" s="456"/>
      <c r="C35" s="457"/>
      <c r="D35" s="457"/>
      <c r="E35" s="457"/>
      <c r="F35" s="397"/>
      <c r="G35" s="50" t="s">
        <v>551</v>
      </c>
      <c r="H35" s="50" t="s">
        <v>25</v>
      </c>
      <c r="I35" s="50" t="s">
        <v>25</v>
      </c>
      <c r="J35" s="50" t="s">
        <v>393</v>
      </c>
      <c r="K35" s="60"/>
      <c r="L35" s="60"/>
      <c r="M35" s="401"/>
      <c r="N35" s="396"/>
      <c r="O35" s="396"/>
    </row>
    <row r="36" spans="1:15" ht="118.5" customHeight="1" hidden="1">
      <c r="A36" s="455"/>
      <c r="B36" s="456"/>
      <c r="C36" s="457"/>
      <c r="D36" s="457"/>
      <c r="E36" s="457"/>
      <c r="F36" s="397"/>
      <c r="G36" s="50" t="s">
        <v>551</v>
      </c>
      <c r="H36" s="50" t="s">
        <v>25</v>
      </c>
      <c r="I36" s="50" t="s">
        <v>25</v>
      </c>
      <c r="J36" s="50" t="s">
        <v>393</v>
      </c>
      <c r="K36" s="60"/>
      <c r="L36" s="467"/>
      <c r="M36" s="401"/>
      <c r="N36" s="468"/>
      <c r="O36" s="396"/>
    </row>
    <row r="37" spans="1:15" ht="42.75" customHeight="1" hidden="1">
      <c r="A37" s="455"/>
      <c r="B37" s="456"/>
      <c r="C37" s="457"/>
      <c r="D37" s="457"/>
      <c r="E37" s="457"/>
      <c r="F37" s="397"/>
      <c r="G37" s="50" t="s">
        <v>551</v>
      </c>
      <c r="H37" s="50" t="s">
        <v>25</v>
      </c>
      <c r="I37" s="50" t="s">
        <v>25</v>
      </c>
      <c r="J37" s="50" t="s">
        <v>393</v>
      </c>
      <c r="K37" s="60"/>
      <c r="L37" s="400"/>
      <c r="N37" s="458"/>
      <c r="O37" s="396"/>
    </row>
    <row r="38" spans="1:15" ht="42.75" customHeight="1" hidden="1">
      <c r="A38" s="455"/>
      <c r="B38" s="238"/>
      <c r="C38" s="6"/>
      <c r="D38" s="6"/>
      <c r="E38" s="6"/>
      <c r="F38" s="397"/>
      <c r="G38" s="50" t="s">
        <v>551</v>
      </c>
      <c r="H38" s="50" t="s">
        <v>25</v>
      </c>
      <c r="I38" s="50" t="s">
        <v>25</v>
      </c>
      <c r="J38" s="50" t="s">
        <v>393</v>
      </c>
      <c r="K38" s="495"/>
      <c r="L38" s="400"/>
      <c r="M38" s="380"/>
      <c r="N38" s="458"/>
      <c r="O38" s="396"/>
    </row>
    <row r="39" spans="1:15" ht="42.75" customHeight="1" hidden="1">
      <c r="A39" s="455"/>
      <c r="B39" s="456"/>
      <c r="C39" s="457"/>
      <c r="D39" s="457"/>
      <c r="E39" s="457"/>
      <c r="F39" s="397"/>
      <c r="G39" s="50" t="s">
        <v>551</v>
      </c>
      <c r="H39" s="50" t="s">
        <v>25</v>
      </c>
      <c r="I39" s="50" t="s">
        <v>25</v>
      </c>
      <c r="J39" s="50" t="s">
        <v>393</v>
      </c>
      <c r="K39" s="495"/>
      <c r="L39" s="400"/>
      <c r="N39" s="458"/>
      <c r="O39" s="396"/>
    </row>
    <row r="40" spans="1:15" ht="22.5" customHeight="1">
      <c r="A40" s="455"/>
      <c r="B40" s="456">
        <v>2</v>
      </c>
      <c r="C40" s="457"/>
      <c r="D40" s="457"/>
      <c r="E40" s="457"/>
      <c r="F40" s="397" t="s">
        <v>552</v>
      </c>
      <c r="G40" s="50" t="s">
        <v>551</v>
      </c>
      <c r="H40" s="50" t="s">
        <v>25</v>
      </c>
      <c r="I40" s="50" t="s">
        <v>25</v>
      </c>
      <c r="J40" s="50" t="s">
        <v>393</v>
      </c>
      <c r="K40" s="495">
        <f>L40</f>
        <v>20000</v>
      </c>
      <c r="L40" s="400">
        <f>M40</f>
        <v>20000</v>
      </c>
      <c r="M40" s="534">
        <v>20000</v>
      </c>
      <c r="N40" s="458"/>
      <c r="O40" s="396"/>
    </row>
    <row r="41" spans="1:15" ht="42.75" customHeight="1" hidden="1">
      <c r="A41" s="455"/>
      <c r="B41" s="456"/>
      <c r="C41" s="457"/>
      <c r="D41" s="457"/>
      <c r="E41" s="457"/>
      <c r="F41" s="494"/>
      <c r="G41" s="50"/>
      <c r="H41" s="50"/>
      <c r="I41" s="60"/>
      <c r="J41" s="496"/>
      <c r="K41" s="495"/>
      <c r="L41" s="400"/>
      <c r="N41" s="458"/>
      <c r="O41" s="396"/>
    </row>
    <row r="42" spans="1:15" ht="19.5" customHeight="1">
      <c r="A42" s="801" t="s">
        <v>97</v>
      </c>
      <c r="B42" s="802"/>
      <c r="C42" s="802"/>
      <c r="D42" s="802"/>
      <c r="E42" s="802"/>
      <c r="F42" s="803"/>
      <c r="G42" s="88"/>
      <c r="H42" s="88"/>
      <c r="I42" s="61"/>
      <c r="J42" s="88"/>
      <c r="K42" s="61"/>
      <c r="L42" s="467">
        <f>L18+L40</f>
        <v>70000</v>
      </c>
      <c r="M42" s="467">
        <f>M40</f>
        <v>20000</v>
      </c>
      <c r="N42" s="467">
        <f>N18</f>
        <v>50000</v>
      </c>
      <c r="O42" s="467">
        <f>O18</f>
        <v>0</v>
      </c>
    </row>
    <row r="43" spans="19:22" ht="12.75">
      <c r="S43" s="408"/>
      <c r="V43" s="408"/>
    </row>
    <row r="44" ht="0.75" customHeight="1"/>
    <row r="45" spans="1:49" s="7" customFormat="1" ht="20.25" customHeight="1">
      <c r="A45" s="643" t="s">
        <v>406</v>
      </c>
      <c r="B45" s="643"/>
      <c r="C45" s="643"/>
      <c r="D45" s="643"/>
      <c r="E45" s="643"/>
      <c r="F45" s="643"/>
      <c r="G45" s="17"/>
      <c r="I45" s="10" t="s">
        <v>56</v>
      </c>
      <c r="J45" s="8"/>
      <c r="M45" s="482" t="s">
        <v>581</v>
      </c>
      <c r="N45" s="8"/>
      <c r="O45" s="9"/>
      <c r="P45" s="9"/>
      <c r="Q45" s="9"/>
      <c r="R45" s="474"/>
      <c r="S45" s="9"/>
      <c r="T45" s="474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7:49" s="7" customFormat="1" ht="13.5">
      <c r="G46" s="24"/>
      <c r="I46" s="10" t="s">
        <v>6</v>
      </c>
      <c r="J46" s="8"/>
      <c r="M46" s="483" t="s">
        <v>7</v>
      </c>
      <c r="Q46" s="9"/>
      <c r="R46" s="9"/>
      <c r="S46" s="47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50" s="7" customFormat="1" ht="1.5" customHeight="1">
      <c r="A47" s="17"/>
      <c r="I47" s="10"/>
      <c r="M47" s="71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13" ht="13.5">
      <c r="A48" s="1" t="s">
        <v>22</v>
      </c>
      <c r="B48" s="1" t="s">
        <v>22</v>
      </c>
      <c r="F48" s="3"/>
      <c r="I48" s="10" t="s">
        <v>56</v>
      </c>
      <c r="M48" s="482" t="s">
        <v>582</v>
      </c>
    </row>
    <row r="49" spans="6:13" ht="13.5">
      <c r="F49" s="3"/>
      <c r="I49" s="10" t="s">
        <v>6</v>
      </c>
      <c r="M49" s="483" t="s">
        <v>7</v>
      </c>
    </row>
    <row r="53" ht="12.75">
      <c r="F53" s="3"/>
    </row>
    <row r="55" ht="12.75">
      <c r="F55" s="3"/>
    </row>
  </sheetData>
  <sheetProtection/>
  <mergeCells count="19">
    <mergeCell ref="C8:N8"/>
    <mergeCell ref="C9:N9"/>
    <mergeCell ref="C10:M10"/>
    <mergeCell ref="A12:B12"/>
    <mergeCell ref="C13:I13"/>
    <mergeCell ref="A15:A17"/>
    <mergeCell ref="B15:B17"/>
    <mergeCell ref="C15:E16"/>
    <mergeCell ref="F15:F17"/>
    <mergeCell ref="G15:K15"/>
    <mergeCell ref="A42:F42"/>
    <mergeCell ref="A45:F45"/>
    <mergeCell ref="L15:L17"/>
    <mergeCell ref="M15:O15"/>
    <mergeCell ref="G16:I16"/>
    <mergeCell ref="J16:K16"/>
    <mergeCell ref="M16:M17"/>
    <mergeCell ref="N16:N17"/>
    <mergeCell ref="O16:O17"/>
  </mergeCells>
  <printOptions/>
  <pageMargins left="0.7874015748031497" right="0" top="0.7874015748031497" bottom="0.7874015748031497" header="0.5118110236220472" footer="0.31496062992125984"/>
  <pageSetup horizontalDpi="600" verticalDpi="600" orientation="landscape" paperSize="9" scale="75" r:id="rId1"/>
  <headerFooter alignWithMargins="0">
    <oddFooter>&amp;C&amp;"Times New Roman,обычный"Страница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AX69"/>
  <sheetViews>
    <sheetView zoomScale="70" zoomScaleNormal="70" zoomScalePageLayoutView="0" workbookViewId="0" topLeftCell="B27">
      <selection activeCell="M63" sqref="M63"/>
    </sheetView>
  </sheetViews>
  <sheetFormatPr defaultColWidth="9.125" defaultRowHeight="12.75"/>
  <cols>
    <col min="1" max="1" width="17.875" style="3" hidden="1" customWidth="1"/>
    <col min="2" max="2" width="5.50390625" style="3" customWidth="1"/>
    <col min="3" max="4" width="0" style="3" hidden="1" customWidth="1"/>
    <col min="5" max="5" width="13.875" style="3" hidden="1" customWidth="1"/>
    <col min="6" max="6" width="38.00390625" style="65" customWidth="1"/>
    <col min="7" max="7" width="10.875" style="3" customWidth="1"/>
    <col min="8" max="8" width="12.625" style="3" customWidth="1"/>
    <col min="9" max="9" width="16.50390625" style="3" customWidth="1"/>
    <col min="10" max="10" width="17.375" style="3" customWidth="1"/>
    <col min="11" max="11" width="11.125" style="3" customWidth="1"/>
    <col min="12" max="12" width="13.50390625" style="381" customWidth="1"/>
    <col min="13" max="13" width="16.375" style="381" customWidth="1"/>
    <col min="14" max="14" width="13.50390625" style="381" customWidth="1"/>
    <col min="15" max="15" width="14.50390625" style="381" customWidth="1"/>
    <col min="16" max="17" width="9.125" style="3" customWidth="1"/>
    <col min="18" max="18" width="12.50390625" style="3" bestFit="1" customWidth="1"/>
    <col min="19" max="20" width="12.50390625" style="3" customWidth="1"/>
    <col min="21" max="21" width="9.125" style="3" customWidth="1"/>
    <col min="22" max="22" width="11.625" style="3" customWidth="1"/>
    <col min="23" max="16384" width="9.125" style="3" customWidth="1"/>
  </cols>
  <sheetData>
    <row r="1" ht="13.5" hidden="1">
      <c r="M1" s="480" t="s">
        <v>353</v>
      </c>
    </row>
    <row r="2" spans="9:13" ht="13.5" hidden="1">
      <c r="I2" s="68"/>
      <c r="M2" s="480" t="s">
        <v>132</v>
      </c>
    </row>
    <row r="3" spans="9:13" ht="15" customHeight="1" hidden="1">
      <c r="I3" s="13"/>
      <c r="J3" s="13"/>
      <c r="L3" s="499"/>
      <c r="M3" s="480" t="s">
        <v>116</v>
      </c>
    </row>
    <row r="4" spans="9:13" ht="13.5" hidden="1">
      <c r="I4" s="68"/>
      <c r="J4" s="56"/>
      <c r="L4" s="498"/>
      <c r="M4" s="480" t="s">
        <v>115</v>
      </c>
    </row>
    <row r="5" spans="9:13" ht="13.5" hidden="1">
      <c r="I5" s="68"/>
      <c r="J5" s="56"/>
      <c r="L5" s="498"/>
      <c r="M5" s="480" t="s">
        <v>133</v>
      </c>
    </row>
    <row r="6" spans="9:15" ht="13.5" hidden="1">
      <c r="I6" s="13"/>
      <c r="J6" s="13"/>
      <c r="L6" s="499"/>
      <c r="M6" s="480" t="s">
        <v>115</v>
      </c>
      <c r="N6" s="498"/>
      <c r="O6" s="336"/>
    </row>
    <row r="7" ht="15" customHeight="1">
      <c r="N7" s="499"/>
    </row>
    <row r="8" spans="3:14" ht="15.75" customHeight="1">
      <c r="C8" s="789" t="s">
        <v>67</v>
      </c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</row>
    <row r="9" spans="3:15" s="4" customFormat="1" ht="30" customHeight="1">
      <c r="C9" s="790" t="s">
        <v>397</v>
      </c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21"/>
    </row>
    <row r="10" spans="3:15" s="4" customFormat="1" ht="15.75" customHeight="1">
      <c r="C10" s="661" t="s">
        <v>334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21"/>
      <c r="O10" s="21"/>
    </row>
    <row r="11" spans="6:15" s="4" customFormat="1" ht="15">
      <c r="F11" s="202"/>
      <c r="G11" s="20"/>
      <c r="H11" s="20"/>
      <c r="I11" s="20"/>
      <c r="J11" s="20"/>
      <c r="K11" s="20"/>
      <c r="L11" s="21"/>
      <c r="M11" s="21"/>
      <c r="N11" s="21"/>
      <c r="O11" s="21"/>
    </row>
    <row r="12" spans="1:15" s="4" customFormat="1" ht="24" customHeight="1">
      <c r="A12" s="791"/>
      <c r="B12" s="791"/>
      <c r="C12" s="109">
        <v>244</v>
      </c>
      <c r="D12" s="109"/>
      <c r="E12" s="109"/>
      <c r="F12" s="109" t="s">
        <v>268</v>
      </c>
      <c r="G12" s="109"/>
      <c r="H12" s="109"/>
      <c r="I12" s="109">
        <v>244</v>
      </c>
      <c r="J12" s="20"/>
      <c r="L12" s="481"/>
      <c r="M12" s="481"/>
      <c r="N12" s="481"/>
      <c r="O12" s="481"/>
    </row>
    <row r="13" spans="3:15" s="4" customFormat="1" ht="6" customHeight="1">
      <c r="C13" s="659"/>
      <c r="D13" s="659"/>
      <c r="E13" s="659"/>
      <c r="F13" s="659"/>
      <c r="G13" s="659"/>
      <c r="H13" s="659"/>
      <c r="I13" s="659"/>
      <c r="J13" s="20"/>
      <c r="L13" s="481"/>
      <c r="M13" s="481"/>
      <c r="N13" s="481"/>
      <c r="O13" s="481"/>
    </row>
    <row r="14" spans="6:15" s="4" customFormat="1" ht="5.25" customHeight="1">
      <c r="F14" s="202"/>
      <c r="G14" s="20"/>
      <c r="H14" s="20"/>
      <c r="I14" s="20"/>
      <c r="J14" s="20"/>
      <c r="K14" s="20"/>
      <c r="L14" s="21"/>
      <c r="M14" s="21"/>
      <c r="N14" s="21"/>
      <c r="O14" s="21"/>
    </row>
    <row r="15" spans="1:15" ht="31.5" customHeight="1">
      <c r="A15" s="773" t="s">
        <v>81</v>
      </c>
      <c r="B15" s="640" t="s">
        <v>57</v>
      </c>
      <c r="C15" s="792" t="s">
        <v>3</v>
      </c>
      <c r="D15" s="793"/>
      <c r="E15" s="794"/>
      <c r="F15" s="798" t="s">
        <v>58</v>
      </c>
      <c r="G15" s="787" t="s">
        <v>59</v>
      </c>
      <c r="H15" s="787"/>
      <c r="I15" s="787"/>
      <c r="J15" s="787"/>
      <c r="K15" s="787"/>
      <c r="L15" s="640" t="s">
        <v>122</v>
      </c>
      <c r="M15" s="810" t="s">
        <v>343</v>
      </c>
      <c r="N15" s="811"/>
      <c r="O15" s="812"/>
    </row>
    <row r="16" spans="1:15" ht="24.75" customHeight="1">
      <c r="A16" s="774"/>
      <c r="B16" s="641"/>
      <c r="C16" s="795"/>
      <c r="D16" s="796"/>
      <c r="E16" s="797"/>
      <c r="F16" s="799"/>
      <c r="G16" s="784" t="s">
        <v>72</v>
      </c>
      <c r="H16" s="785"/>
      <c r="I16" s="785"/>
      <c r="J16" s="807" t="s">
        <v>74</v>
      </c>
      <c r="K16" s="808"/>
      <c r="L16" s="641"/>
      <c r="M16" s="809" t="s">
        <v>282</v>
      </c>
      <c r="N16" s="809" t="s">
        <v>280</v>
      </c>
      <c r="O16" s="809" t="s">
        <v>314</v>
      </c>
    </row>
    <row r="17" spans="1:15" ht="67.5" customHeight="1">
      <c r="A17" s="775"/>
      <c r="B17" s="642"/>
      <c r="C17" s="11" t="s">
        <v>70</v>
      </c>
      <c r="D17" s="12" t="s">
        <v>66</v>
      </c>
      <c r="E17" s="12" t="s">
        <v>23</v>
      </c>
      <c r="F17" s="800"/>
      <c r="G17" s="46" t="s">
        <v>64</v>
      </c>
      <c r="H17" s="46" t="s">
        <v>60</v>
      </c>
      <c r="I17" s="46" t="s">
        <v>61</v>
      </c>
      <c r="J17" s="46" t="s">
        <v>63</v>
      </c>
      <c r="K17" s="46" t="s">
        <v>62</v>
      </c>
      <c r="L17" s="642"/>
      <c r="M17" s="809"/>
      <c r="N17" s="809"/>
      <c r="O17" s="809"/>
    </row>
    <row r="18" spans="1:15" ht="53.25" customHeight="1">
      <c r="A18" s="203" t="s">
        <v>245</v>
      </c>
      <c r="B18" s="237" t="s">
        <v>138</v>
      </c>
      <c r="C18" s="392" t="s">
        <v>16</v>
      </c>
      <c r="D18" s="392" t="s">
        <v>17</v>
      </c>
      <c r="E18" s="392" t="s">
        <v>18</v>
      </c>
      <c r="F18" s="236" t="s">
        <v>124</v>
      </c>
      <c r="G18" s="50"/>
      <c r="H18" s="50"/>
      <c r="I18" s="323"/>
      <c r="J18" s="379"/>
      <c r="K18" s="323"/>
      <c r="L18" s="323"/>
      <c r="M18" s="323"/>
      <c r="N18" s="380"/>
      <c r="O18" s="380"/>
    </row>
    <row r="19" spans="1:15" ht="21.75" customHeight="1">
      <c r="A19" s="203" t="s">
        <v>246</v>
      </c>
      <c r="B19" s="237" t="s">
        <v>139</v>
      </c>
      <c r="C19" s="813" t="s">
        <v>16</v>
      </c>
      <c r="D19" s="813" t="s">
        <v>109</v>
      </c>
      <c r="E19" s="813" t="s">
        <v>18</v>
      </c>
      <c r="F19" s="49" t="s">
        <v>354</v>
      </c>
      <c r="G19" s="50" t="s">
        <v>25</v>
      </c>
      <c r="H19" s="50" t="s">
        <v>25</v>
      </c>
      <c r="I19" s="50" t="s">
        <v>25</v>
      </c>
      <c r="J19" s="50" t="s">
        <v>25</v>
      </c>
      <c r="K19" s="50" t="s">
        <v>25</v>
      </c>
      <c r="L19" s="399">
        <f>L20+L21</f>
        <v>190328</v>
      </c>
      <c r="M19" s="399">
        <f>M20+M21</f>
        <v>190328</v>
      </c>
      <c r="N19" s="394"/>
      <c r="O19" s="380"/>
    </row>
    <row r="20" spans="1:15" ht="44.25" customHeight="1" hidden="1">
      <c r="A20" s="779" t="s">
        <v>245</v>
      </c>
      <c r="B20" s="237" t="s">
        <v>295</v>
      </c>
      <c r="C20" s="814"/>
      <c r="D20" s="814"/>
      <c r="E20" s="814"/>
      <c r="F20" s="49" t="s">
        <v>468</v>
      </c>
      <c r="G20" s="50" t="s">
        <v>25</v>
      </c>
      <c r="H20" s="50" t="s">
        <v>25</v>
      </c>
      <c r="I20" s="50" t="s">
        <v>25</v>
      </c>
      <c r="J20" s="50" t="s">
        <v>393</v>
      </c>
      <c r="K20" s="50" t="s">
        <v>25</v>
      </c>
      <c r="L20" s="323"/>
      <c r="M20" s="323"/>
      <c r="N20" s="380"/>
      <c r="O20" s="380"/>
    </row>
    <row r="21" spans="1:15" ht="42.75" customHeight="1">
      <c r="A21" s="780"/>
      <c r="B21" s="237" t="s">
        <v>295</v>
      </c>
      <c r="C21" s="815"/>
      <c r="D21" s="815"/>
      <c r="E21" s="815"/>
      <c r="F21" s="49" t="s">
        <v>436</v>
      </c>
      <c r="G21" s="50" t="s">
        <v>25</v>
      </c>
      <c r="H21" s="50" t="s">
        <v>25</v>
      </c>
      <c r="I21" s="50" t="s">
        <v>25</v>
      </c>
      <c r="J21" s="50" t="s">
        <v>25</v>
      </c>
      <c r="K21" s="50" t="s">
        <v>25</v>
      </c>
      <c r="L21" s="323">
        <v>190328</v>
      </c>
      <c r="M21" s="323">
        <v>190328</v>
      </c>
      <c r="N21" s="388"/>
      <c r="O21" s="380"/>
    </row>
    <row r="22" spans="1:15" ht="42.75" customHeight="1" hidden="1">
      <c r="A22" s="432"/>
      <c r="B22" s="237" t="s">
        <v>298</v>
      </c>
      <c r="C22" s="433"/>
      <c r="D22" s="433"/>
      <c r="E22" s="433"/>
      <c r="F22" s="49" t="s">
        <v>471</v>
      </c>
      <c r="G22" s="50" t="s">
        <v>25</v>
      </c>
      <c r="H22" s="50" t="s">
        <v>25</v>
      </c>
      <c r="I22" s="50" t="s">
        <v>25</v>
      </c>
      <c r="J22" s="50" t="s">
        <v>393</v>
      </c>
      <c r="K22" s="50" t="s">
        <v>25</v>
      </c>
      <c r="L22" s="399"/>
      <c r="M22" s="399"/>
      <c r="N22" s="388"/>
      <c r="O22" s="380"/>
    </row>
    <row r="23" spans="1:15" ht="28.5" customHeight="1">
      <c r="A23" s="432"/>
      <c r="B23" s="237">
        <v>3</v>
      </c>
      <c r="C23" s="433"/>
      <c r="D23" s="433"/>
      <c r="E23" s="433"/>
      <c r="F23" s="236" t="s">
        <v>469</v>
      </c>
      <c r="G23" s="50" t="s">
        <v>25</v>
      </c>
      <c r="H23" s="50" t="s">
        <v>25</v>
      </c>
      <c r="I23" s="50" t="s">
        <v>25</v>
      </c>
      <c r="J23" s="50" t="s">
        <v>25</v>
      </c>
      <c r="K23" s="50" t="s">
        <v>25</v>
      </c>
      <c r="L23" s="399"/>
      <c r="M23" s="399"/>
      <c r="N23" s="388"/>
      <c r="O23" s="380"/>
    </row>
    <row r="24" spans="1:15" ht="20.25" customHeight="1">
      <c r="A24" s="432"/>
      <c r="B24" s="237">
        <v>4</v>
      </c>
      <c r="C24" s="433"/>
      <c r="D24" s="433"/>
      <c r="E24" s="433"/>
      <c r="F24" s="206" t="s">
        <v>529</v>
      </c>
      <c r="G24" s="50"/>
      <c r="H24" s="50"/>
      <c r="I24" s="50"/>
      <c r="J24" s="50"/>
      <c r="K24" s="60"/>
      <c r="L24" s="399">
        <f>M24+N24</f>
        <v>22000</v>
      </c>
      <c r="M24" s="399">
        <v>6000</v>
      </c>
      <c r="N24" s="527">
        <f>N25</f>
        <v>16000</v>
      </c>
      <c r="O24" s="388"/>
    </row>
    <row r="25" spans="1:15" ht="30.75" customHeight="1">
      <c r="A25" s="432"/>
      <c r="B25" s="237"/>
      <c r="C25" s="433"/>
      <c r="D25" s="433"/>
      <c r="E25" s="433"/>
      <c r="F25" s="490" t="s">
        <v>530</v>
      </c>
      <c r="G25" s="50" t="s">
        <v>25</v>
      </c>
      <c r="H25" s="50" t="s">
        <v>25</v>
      </c>
      <c r="I25" s="50" t="s">
        <v>25</v>
      </c>
      <c r="J25" s="50" t="s">
        <v>393</v>
      </c>
      <c r="K25" s="60"/>
      <c r="L25" s="533">
        <f>N25</f>
        <v>16000</v>
      </c>
      <c r="M25" s="533"/>
      <c r="N25" s="388">
        <v>16000</v>
      </c>
      <c r="O25" s="388"/>
    </row>
    <row r="26" spans="1:15" ht="27.75" customHeight="1">
      <c r="A26" s="432"/>
      <c r="B26" s="237"/>
      <c r="C26" s="433"/>
      <c r="D26" s="433"/>
      <c r="E26" s="433"/>
      <c r="F26" s="490" t="s">
        <v>82</v>
      </c>
      <c r="G26" s="50" t="s">
        <v>25</v>
      </c>
      <c r="H26" s="50" t="s">
        <v>25</v>
      </c>
      <c r="I26" s="50" t="s">
        <v>25</v>
      </c>
      <c r="J26" s="50" t="s">
        <v>393</v>
      </c>
      <c r="K26" s="60"/>
      <c r="L26" s="533">
        <f>M26</f>
        <v>6000</v>
      </c>
      <c r="M26" s="533">
        <v>6000</v>
      </c>
      <c r="N26" s="388"/>
      <c r="O26" s="388"/>
    </row>
    <row r="27" spans="1:15" s="381" customFormat="1" ht="22.5" customHeight="1">
      <c r="A27" s="203" t="s">
        <v>246</v>
      </c>
      <c r="B27" s="376">
        <v>5</v>
      </c>
      <c r="C27" s="377" t="s">
        <v>16</v>
      </c>
      <c r="D27" s="377" t="s">
        <v>110</v>
      </c>
      <c r="E27" s="377" t="s">
        <v>18</v>
      </c>
      <c r="F27" s="378" t="s">
        <v>111</v>
      </c>
      <c r="G27" s="50" t="s">
        <v>25</v>
      </c>
      <c r="H27" s="50" t="s">
        <v>25</v>
      </c>
      <c r="I27" s="50" t="s">
        <v>25</v>
      </c>
      <c r="J27" s="50" t="s">
        <v>25</v>
      </c>
      <c r="K27" s="50" t="s">
        <v>25</v>
      </c>
      <c r="L27" s="399">
        <f>M27+N27</f>
        <v>77000</v>
      </c>
      <c r="M27" s="399">
        <v>34547</v>
      </c>
      <c r="N27" s="529">
        <v>42453</v>
      </c>
      <c r="O27" s="388">
        <v>0</v>
      </c>
    </row>
    <row r="28" spans="1:15" s="381" customFormat="1" ht="18" customHeight="1">
      <c r="A28" s="203" t="s">
        <v>245</v>
      </c>
      <c r="B28" s="376">
        <v>6</v>
      </c>
      <c r="C28" s="382" t="s">
        <v>16</v>
      </c>
      <c r="D28" s="382" t="s">
        <v>113</v>
      </c>
      <c r="E28" s="382" t="s">
        <v>18</v>
      </c>
      <c r="F28" s="383" t="s">
        <v>114</v>
      </c>
      <c r="G28" s="50" t="s">
        <v>25</v>
      </c>
      <c r="H28" s="50" t="s">
        <v>25</v>
      </c>
      <c r="I28" s="50" t="s">
        <v>25</v>
      </c>
      <c r="J28" s="379" t="s">
        <v>400</v>
      </c>
      <c r="K28" s="323">
        <v>1383.5</v>
      </c>
      <c r="L28" s="399">
        <v>16602</v>
      </c>
      <c r="M28" s="399">
        <v>16602</v>
      </c>
      <c r="N28" s="388"/>
      <c r="O28" s="388">
        <v>0</v>
      </c>
    </row>
    <row r="29" spans="1:15" s="381" customFormat="1" ht="21" customHeight="1">
      <c r="A29" s="203" t="s">
        <v>245</v>
      </c>
      <c r="B29" s="376">
        <v>7</v>
      </c>
      <c r="C29" s="382" t="s">
        <v>16</v>
      </c>
      <c r="D29" s="382" t="s">
        <v>20</v>
      </c>
      <c r="E29" s="382" t="s">
        <v>18</v>
      </c>
      <c r="F29" s="383" t="s">
        <v>270</v>
      </c>
      <c r="G29" s="50" t="s">
        <v>25</v>
      </c>
      <c r="H29" s="50" t="s">
        <v>25</v>
      </c>
      <c r="I29" s="50" t="s">
        <v>25</v>
      </c>
      <c r="J29" s="379" t="s">
        <v>400</v>
      </c>
      <c r="K29" s="323">
        <v>29250</v>
      </c>
      <c r="L29" s="399">
        <f>M29</f>
        <v>351000</v>
      </c>
      <c r="M29" s="399">
        <v>351000</v>
      </c>
      <c r="N29" s="388"/>
      <c r="O29" s="388">
        <v>0</v>
      </c>
    </row>
    <row r="30" spans="1:15" ht="26.25">
      <c r="A30" s="203" t="s">
        <v>245</v>
      </c>
      <c r="B30" s="237">
        <v>8</v>
      </c>
      <c r="C30" s="6" t="s">
        <v>16</v>
      </c>
      <c r="D30" s="6" t="s">
        <v>21</v>
      </c>
      <c r="E30" s="6" t="s">
        <v>18</v>
      </c>
      <c r="F30" s="206" t="s">
        <v>65</v>
      </c>
      <c r="G30" s="50"/>
      <c r="H30" s="50"/>
      <c r="I30" s="60"/>
      <c r="J30" s="50"/>
      <c r="K30" s="60"/>
      <c r="L30" s="399">
        <f>L31+L33+L34+L35+L44+L32+L45+L46+L47+L50+L51</f>
        <v>1363800</v>
      </c>
      <c r="M30" s="399">
        <f>M31+M33+M34+M35+M44+M32+M45+M46+M47</f>
        <v>6600</v>
      </c>
      <c r="N30" s="399">
        <f>N31+N33+N34+N35+N44+N32+N45+N46+N47+N50+N51</f>
        <v>1357200</v>
      </c>
      <c r="O30" s="399">
        <f>O24+O44</f>
        <v>0</v>
      </c>
    </row>
    <row r="31" spans="1:15" ht="19.5" customHeight="1" hidden="1">
      <c r="A31" s="5"/>
      <c r="B31" s="238"/>
      <c r="C31" s="6"/>
      <c r="D31" s="6"/>
      <c r="E31" s="6"/>
      <c r="F31" s="207" t="s">
        <v>412</v>
      </c>
      <c r="G31" s="50" t="s">
        <v>25</v>
      </c>
      <c r="H31" s="50" t="s">
        <v>25</v>
      </c>
      <c r="I31" s="50" t="s">
        <v>25</v>
      </c>
      <c r="J31" s="50" t="s">
        <v>393</v>
      </c>
      <c r="K31" s="60"/>
      <c r="L31" s="323"/>
      <c r="M31" s="323"/>
      <c r="N31" s="388"/>
      <c r="O31" s="388"/>
    </row>
    <row r="32" spans="1:15" ht="27.75" customHeight="1" hidden="1">
      <c r="A32" s="5"/>
      <c r="B32" s="238"/>
      <c r="C32" s="6"/>
      <c r="D32" s="6"/>
      <c r="E32" s="6"/>
      <c r="F32" s="75"/>
      <c r="G32" s="5"/>
      <c r="H32" s="5"/>
      <c r="I32" s="5"/>
      <c r="J32" s="5"/>
      <c r="K32" s="5"/>
      <c r="L32" s="388"/>
      <c r="M32" s="388"/>
      <c r="N32" s="380"/>
      <c r="O32" s="380"/>
    </row>
    <row r="33" spans="1:15" ht="19.5" customHeight="1" hidden="1">
      <c r="A33" s="5"/>
      <c r="B33" s="238"/>
      <c r="C33" s="6"/>
      <c r="D33" s="6"/>
      <c r="E33" s="6"/>
      <c r="F33" s="208" t="s">
        <v>413</v>
      </c>
      <c r="G33" s="50" t="s">
        <v>25</v>
      </c>
      <c r="H33" s="50" t="s">
        <v>25</v>
      </c>
      <c r="I33" s="50" t="s">
        <v>25</v>
      </c>
      <c r="J33" s="50" t="s">
        <v>393</v>
      </c>
      <c r="K33" s="60"/>
      <c r="L33" s="323"/>
      <c r="M33" s="323"/>
      <c r="N33" s="388"/>
      <c r="O33" s="388">
        <v>0</v>
      </c>
    </row>
    <row r="34" spans="1:15" ht="30" customHeight="1" hidden="1">
      <c r="A34" s="5"/>
      <c r="B34" s="238"/>
      <c r="C34" s="6"/>
      <c r="D34" s="6"/>
      <c r="E34" s="6"/>
      <c r="F34" s="75" t="s">
        <v>437</v>
      </c>
      <c r="G34" s="50" t="s">
        <v>25</v>
      </c>
      <c r="H34" s="50" t="s">
        <v>25</v>
      </c>
      <c r="I34" s="50" t="s">
        <v>25</v>
      </c>
      <c r="J34" s="50" t="s">
        <v>393</v>
      </c>
      <c r="K34" s="60"/>
      <c r="L34" s="323"/>
      <c r="M34" s="323"/>
      <c r="N34" s="388"/>
      <c r="O34" s="388"/>
    </row>
    <row r="35" spans="1:15" ht="30" customHeight="1" hidden="1">
      <c r="A35" s="5"/>
      <c r="B35" s="238"/>
      <c r="C35" s="6"/>
      <c r="D35" s="6"/>
      <c r="E35" s="6"/>
      <c r="F35" s="75" t="s">
        <v>423</v>
      </c>
      <c r="G35" s="50" t="s">
        <v>25</v>
      </c>
      <c r="H35" s="50" t="s">
        <v>25</v>
      </c>
      <c r="I35" s="50" t="s">
        <v>25</v>
      </c>
      <c r="J35" s="50" t="s">
        <v>393</v>
      </c>
      <c r="K35" s="60"/>
      <c r="L35" s="323"/>
      <c r="M35" s="323"/>
      <c r="N35" s="388"/>
      <c r="O35" s="388"/>
    </row>
    <row r="36" spans="1:15" ht="19.5" customHeight="1" hidden="1">
      <c r="A36" s="5"/>
      <c r="B36" s="238"/>
      <c r="C36" s="6"/>
      <c r="D36" s="6"/>
      <c r="E36" s="6"/>
      <c r="F36" s="208" t="s">
        <v>83</v>
      </c>
      <c r="G36" s="50"/>
      <c r="H36" s="50"/>
      <c r="I36" s="60"/>
      <c r="J36" s="50"/>
      <c r="K36" s="60"/>
      <c r="L36" s="323"/>
      <c r="M36" s="323"/>
      <c r="N36" s="388"/>
      <c r="O36" s="388"/>
    </row>
    <row r="37" spans="1:15" ht="19.5" customHeight="1" hidden="1">
      <c r="A37" s="5"/>
      <c r="B37" s="238"/>
      <c r="C37" s="6"/>
      <c r="D37" s="6"/>
      <c r="E37" s="6"/>
      <c r="F37" s="208" t="s">
        <v>84</v>
      </c>
      <c r="G37" s="50"/>
      <c r="H37" s="50"/>
      <c r="I37" s="60"/>
      <c r="J37" s="50"/>
      <c r="K37" s="60"/>
      <c r="L37" s="323"/>
      <c r="M37" s="323"/>
      <c r="N37" s="388"/>
      <c r="O37" s="388"/>
    </row>
    <row r="38" spans="1:15" ht="30" customHeight="1" hidden="1">
      <c r="A38" s="5"/>
      <c r="B38" s="238"/>
      <c r="C38" s="6"/>
      <c r="D38" s="6"/>
      <c r="E38" s="6"/>
      <c r="F38" s="75" t="s">
        <v>85</v>
      </c>
      <c r="G38" s="50"/>
      <c r="H38" s="50"/>
      <c r="I38" s="60"/>
      <c r="J38" s="50"/>
      <c r="K38" s="60"/>
      <c r="L38" s="323"/>
      <c r="M38" s="323"/>
      <c r="N38" s="388"/>
      <c r="O38" s="388"/>
    </row>
    <row r="39" spans="1:15" ht="30.75" customHeight="1" hidden="1">
      <c r="A39" s="5"/>
      <c r="B39" s="238" t="s">
        <v>265</v>
      </c>
      <c r="C39" s="6"/>
      <c r="D39" s="6"/>
      <c r="E39" s="6"/>
      <c r="F39" s="75" t="s">
        <v>86</v>
      </c>
      <c r="G39" s="50"/>
      <c r="H39" s="50"/>
      <c r="I39" s="60"/>
      <c r="J39" s="50"/>
      <c r="K39" s="60"/>
      <c r="L39" s="399">
        <f>L40</f>
        <v>0</v>
      </c>
      <c r="M39" s="323"/>
      <c r="N39" s="388"/>
      <c r="O39" s="388"/>
    </row>
    <row r="40" spans="1:15" ht="13.5" hidden="1">
      <c r="A40" s="5"/>
      <c r="B40" s="16" t="s">
        <v>443</v>
      </c>
      <c r="C40" s="6"/>
      <c r="D40" s="6"/>
      <c r="E40" s="6"/>
      <c r="F40" s="75" t="s">
        <v>411</v>
      </c>
      <c r="G40" s="50"/>
      <c r="H40" s="50"/>
      <c r="I40" s="60"/>
      <c r="J40" s="50"/>
      <c r="K40" s="60"/>
      <c r="L40" s="323">
        <f>N40</f>
        <v>0</v>
      </c>
      <c r="M40" s="323"/>
      <c r="N40" s="388"/>
      <c r="O40" s="388"/>
    </row>
    <row r="41" spans="1:15" ht="126" customHeight="1" hidden="1">
      <c r="A41" s="5"/>
      <c r="B41" s="238" t="s">
        <v>415</v>
      </c>
      <c r="C41" s="6"/>
      <c r="D41" s="6"/>
      <c r="E41" s="6"/>
      <c r="F41" s="397" t="s">
        <v>439</v>
      </c>
      <c r="G41" s="50" t="s">
        <v>392</v>
      </c>
      <c r="H41" s="50">
        <v>110</v>
      </c>
      <c r="I41" s="60" t="s">
        <v>440</v>
      </c>
      <c r="J41" s="50" t="s">
        <v>393</v>
      </c>
      <c r="K41" s="60">
        <v>114.87</v>
      </c>
      <c r="L41" s="467">
        <f>N41+O41</f>
        <v>0</v>
      </c>
      <c r="M41" s="401"/>
      <c r="N41" s="401"/>
      <c r="O41" s="401"/>
    </row>
    <row r="42" spans="1:15" ht="32.25" customHeight="1" hidden="1">
      <c r="A42" s="5"/>
      <c r="B42" s="238" t="s">
        <v>416</v>
      </c>
      <c r="C42" s="6"/>
      <c r="D42" s="6"/>
      <c r="E42" s="6"/>
      <c r="F42" s="397" t="s">
        <v>441</v>
      </c>
      <c r="G42" s="50" t="s">
        <v>392</v>
      </c>
      <c r="H42" s="50">
        <v>50</v>
      </c>
      <c r="I42" s="60">
        <v>2417.23</v>
      </c>
      <c r="J42" s="50" t="s">
        <v>393</v>
      </c>
      <c r="K42" s="60">
        <v>2417.23</v>
      </c>
      <c r="L42" s="400">
        <v>120861.6</v>
      </c>
      <c r="M42" s="401"/>
      <c r="N42" s="401"/>
      <c r="O42" s="401"/>
    </row>
    <row r="43" spans="1:15" ht="67.5" customHeight="1" hidden="1">
      <c r="A43" s="5"/>
      <c r="B43" s="238"/>
      <c r="C43" s="6"/>
      <c r="D43" s="6"/>
      <c r="E43" s="6"/>
      <c r="F43" s="397"/>
      <c r="G43" s="50"/>
      <c r="H43" s="50"/>
      <c r="I43" s="60"/>
      <c r="J43" s="50"/>
      <c r="K43" s="60"/>
      <c r="L43" s="323"/>
      <c r="M43" s="401"/>
      <c r="N43" s="401"/>
      <c r="O43" s="401"/>
    </row>
    <row r="44" spans="1:15" ht="27" customHeight="1" hidden="1">
      <c r="A44" s="5"/>
      <c r="B44" s="238"/>
      <c r="C44" s="6"/>
      <c r="D44" s="6"/>
      <c r="E44" s="6"/>
      <c r="F44" s="397" t="s">
        <v>470</v>
      </c>
      <c r="G44" s="50"/>
      <c r="H44" s="50"/>
      <c r="I44" s="60"/>
      <c r="J44" s="50"/>
      <c r="K44" s="60"/>
      <c r="L44" s="323"/>
      <c r="M44" s="401"/>
      <c r="N44" s="401"/>
      <c r="O44" s="401"/>
    </row>
    <row r="45" spans="1:15" s="381" customFormat="1" ht="27" customHeight="1">
      <c r="A45" s="487"/>
      <c r="B45" s="488"/>
      <c r="C45" s="489"/>
      <c r="D45" s="489"/>
      <c r="E45" s="489"/>
      <c r="F45" s="397" t="s">
        <v>506</v>
      </c>
      <c r="G45" s="50" t="s">
        <v>25</v>
      </c>
      <c r="H45" s="50" t="s">
        <v>25</v>
      </c>
      <c r="I45" s="50" t="s">
        <v>25</v>
      </c>
      <c r="J45" s="50" t="s">
        <v>393</v>
      </c>
      <c r="K45" s="323"/>
      <c r="L45" s="323">
        <f>M45</f>
        <v>6600</v>
      </c>
      <c r="M45" s="401">
        <v>6600</v>
      </c>
      <c r="N45" s="401"/>
      <c r="O45" s="401"/>
    </row>
    <row r="46" spans="1:15" ht="27" customHeight="1" hidden="1">
      <c r="A46" s="455"/>
      <c r="B46" s="456"/>
      <c r="C46" s="457"/>
      <c r="D46" s="457"/>
      <c r="E46" s="457"/>
      <c r="F46" s="397" t="s">
        <v>517</v>
      </c>
      <c r="G46" s="50" t="s">
        <v>25</v>
      </c>
      <c r="H46" s="50" t="s">
        <v>25</v>
      </c>
      <c r="I46" s="50" t="s">
        <v>25</v>
      </c>
      <c r="J46" s="50" t="s">
        <v>393</v>
      </c>
      <c r="K46" s="60"/>
      <c r="L46" s="323"/>
      <c r="M46" s="401"/>
      <c r="N46" s="401"/>
      <c r="O46" s="401"/>
    </row>
    <row r="47" spans="1:15" ht="57" customHeight="1">
      <c r="A47" s="455"/>
      <c r="B47" s="456"/>
      <c r="C47" s="457"/>
      <c r="D47" s="457"/>
      <c r="E47" s="457"/>
      <c r="F47" s="397" t="s">
        <v>516</v>
      </c>
      <c r="G47" s="50" t="s">
        <v>25</v>
      </c>
      <c r="H47" s="50" t="s">
        <v>25</v>
      </c>
      <c r="I47" s="50" t="s">
        <v>25</v>
      </c>
      <c r="J47" s="50" t="s">
        <v>393</v>
      </c>
      <c r="K47" s="60"/>
      <c r="L47" s="323">
        <f>M47+N47</f>
        <v>1257200</v>
      </c>
      <c r="M47" s="401"/>
      <c r="N47" s="401">
        <f>1257200</f>
        <v>1257200</v>
      </c>
      <c r="O47" s="401"/>
    </row>
    <row r="48" spans="1:15" ht="118.5" customHeight="1" hidden="1">
      <c r="A48" s="455"/>
      <c r="B48" s="456"/>
      <c r="C48" s="457"/>
      <c r="D48" s="457"/>
      <c r="E48" s="457"/>
      <c r="F48" s="397" t="s">
        <v>439</v>
      </c>
      <c r="G48" s="50" t="s">
        <v>25</v>
      </c>
      <c r="H48" s="50" t="s">
        <v>25</v>
      </c>
      <c r="I48" s="50" t="s">
        <v>25</v>
      </c>
      <c r="J48" s="50" t="s">
        <v>393</v>
      </c>
      <c r="K48" s="60"/>
      <c r="L48" s="467">
        <f>N48+O48</f>
        <v>0</v>
      </c>
      <c r="M48" s="401"/>
      <c r="N48" s="500"/>
      <c r="O48" s="401"/>
    </row>
    <row r="49" spans="1:15" ht="17.25" customHeight="1" hidden="1">
      <c r="A49" s="455"/>
      <c r="B49" s="456"/>
      <c r="C49" s="457"/>
      <c r="D49" s="457"/>
      <c r="E49" s="457"/>
      <c r="F49" s="397" t="s">
        <v>441</v>
      </c>
      <c r="G49" s="50" t="s">
        <v>25</v>
      </c>
      <c r="H49" s="50" t="s">
        <v>25</v>
      </c>
      <c r="I49" s="50" t="s">
        <v>25</v>
      </c>
      <c r="J49" s="50" t="s">
        <v>393</v>
      </c>
      <c r="K49" s="60">
        <v>2417.23</v>
      </c>
      <c r="L49" s="400"/>
      <c r="N49" s="501"/>
      <c r="O49" s="401"/>
    </row>
    <row r="50" spans="1:15" ht="23.25" customHeight="1">
      <c r="A50" s="455"/>
      <c r="B50" s="456"/>
      <c r="C50" s="457"/>
      <c r="D50" s="457"/>
      <c r="E50" s="457"/>
      <c r="F50" s="48" t="s">
        <v>521</v>
      </c>
      <c r="G50" s="50" t="s">
        <v>25</v>
      </c>
      <c r="H50" s="50" t="s">
        <v>25</v>
      </c>
      <c r="I50" s="50" t="s">
        <v>25</v>
      </c>
      <c r="J50" s="50" t="s">
        <v>393</v>
      </c>
      <c r="K50" s="60"/>
      <c r="L50" s="400">
        <f>N50</f>
        <v>90000</v>
      </c>
      <c r="M50" s="380"/>
      <c r="N50" s="501">
        <v>90000</v>
      </c>
      <c r="O50" s="401"/>
    </row>
    <row r="51" spans="1:15" ht="23.25" customHeight="1">
      <c r="A51" s="455"/>
      <c r="B51" s="456"/>
      <c r="C51" s="457"/>
      <c r="D51" s="457"/>
      <c r="E51" s="457"/>
      <c r="F51" s="48" t="s">
        <v>522</v>
      </c>
      <c r="G51" s="50" t="s">
        <v>25</v>
      </c>
      <c r="H51" s="50" t="s">
        <v>25</v>
      </c>
      <c r="I51" s="50" t="s">
        <v>25</v>
      </c>
      <c r="J51" s="50" t="s">
        <v>393</v>
      </c>
      <c r="K51" s="60"/>
      <c r="L51" s="400">
        <f>N51</f>
        <v>10000</v>
      </c>
      <c r="N51" s="501">
        <v>10000</v>
      </c>
      <c r="O51" s="401"/>
    </row>
    <row r="52" spans="1:15" ht="42.75" customHeight="1">
      <c r="A52" s="455"/>
      <c r="B52" s="238"/>
      <c r="C52" s="6"/>
      <c r="D52" s="6"/>
      <c r="E52" s="6"/>
      <c r="F52" s="397" t="s">
        <v>534</v>
      </c>
      <c r="G52" s="50" t="s">
        <v>392</v>
      </c>
      <c r="H52" s="50" t="s">
        <v>533</v>
      </c>
      <c r="I52" s="60" t="s">
        <v>532</v>
      </c>
      <c r="J52" s="496">
        <v>14</v>
      </c>
      <c r="K52" s="495">
        <f>L52</f>
        <v>381491.6</v>
      </c>
      <c r="L52" s="400">
        <f>N52+O52</f>
        <v>381491.6</v>
      </c>
      <c r="M52" s="380"/>
      <c r="N52" s="501">
        <v>199491.6</v>
      </c>
      <c r="O52" s="401">
        <v>182000</v>
      </c>
    </row>
    <row r="53" spans="1:15" ht="42.75" customHeight="1">
      <c r="A53" s="455"/>
      <c r="B53" s="456"/>
      <c r="C53" s="457"/>
      <c r="D53" s="457"/>
      <c r="E53" s="457"/>
      <c r="F53" s="397" t="s">
        <v>441</v>
      </c>
      <c r="G53" s="50" t="s">
        <v>392</v>
      </c>
      <c r="H53" s="50">
        <v>40</v>
      </c>
      <c r="I53" s="60">
        <v>261.67</v>
      </c>
      <c r="J53" s="496">
        <v>14</v>
      </c>
      <c r="K53" s="495">
        <f>L53</f>
        <v>136068.4</v>
      </c>
      <c r="L53" s="400">
        <v>136068.4</v>
      </c>
      <c r="M53" s="380"/>
      <c r="N53" s="501">
        <f>L53</f>
        <v>136068.4</v>
      </c>
      <c r="O53" s="401"/>
    </row>
    <row r="54" spans="1:15" ht="42.75" customHeight="1" hidden="1">
      <c r="A54" s="455"/>
      <c r="B54" s="456"/>
      <c r="C54" s="457"/>
      <c r="D54" s="457"/>
      <c r="E54" s="457"/>
      <c r="F54" s="3"/>
      <c r="G54" s="50" t="s">
        <v>392</v>
      </c>
      <c r="H54" s="50"/>
      <c r="I54" s="60"/>
      <c r="J54" s="496"/>
      <c r="K54" s="495"/>
      <c r="L54" s="400"/>
      <c r="N54" s="501"/>
      <c r="O54" s="401"/>
    </row>
    <row r="55" spans="1:15" ht="42.75" customHeight="1">
      <c r="A55" s="455"/>
      <c r="B55" s="456"/>
      <c r="C55" s="457"/>
      <c r="D55" s="457"/>
      <c r="E55" s="457"/>
      <c r="F55" s="206" t="s">
        <v>543</v>
      </c>
      <c r="G55" s="50" t="s">
        <v>392</v>
      </c>
      <c r="H55" s="50"/>
      <c r="I55" s="60"/>
      <c r="J55" s="496"/>
      <c r="K55" s="495">
        <f>L55</f>
        <v>27300</v>
      </c>
      <c r="L55" s="400">
        <f>M55</f>
        <v>27300</v>
      </c>
      <c r="M55" s="535">
        <v>27300</v>
      </c>
      <c r="N55" s="501"/>
      <c r="O55" s="401"/>
    </row>
    <row r="56" spans="1:15" ht="19.5" customHeight="1">
      <c r="A56" s="801" t="s">
        <v>97</v>
      </c>
      <c r="B56" s="802"/>
      <c r="C56" s="802"/>
      <c r="D56" s="802"/>
      <c r="E56" s="802"/>
      <c r="F56" s="803"/>
      <c r="G56" s="88"/>
      <c r="H56" s="88"/>
      <c r="I56" s="61"/>
      <c r="J56" s="88"/>
      <c r="K56" s="61"/>
      <c r="L56" s="467">
        <f>L19+L22+L23+L24+L27+L28+L29+L30+L48+L49+L52+L53+L54+L55</f>
        <v>2565590</v>
      </c>
      <c r="M56" s="467">
        <f>M19+M22+M24+M27+M28+M29+M30+M23+M55</f>
        <v>632377</v>
      </c>
      <c r="N56" s="385">
        <f>N27+N30+N48+N49+N24+N52+N53+N54</f>
        <v>1751213</v>
      </c>
      <c r="O56" s="399">
        <f>O20+O35+O41+O44+O48+O52</f>
        <v>182000</v>
      </c>
    </row>
    <row r="57" spans="19:22" ht="12.75">
      <c r="S57" s="408"/>
      <c r="V57" s="408"/>
    </row>
    <row r="58" ht="0.75" customHeight="1"/>
    <row r="59" spans="1:49" s="7" customFormat="1" ht="20.25" customHeight="1">
      <c r="A59" s="643" t="s">
        <v>406</v>
      </c>
      <c r="B59" s="643"/>
      <c r="C59" s="643"/>
      <c r="D59" s="643"/>
      <c r="E59" s="643"/>
      <c r="F59" s="643"/>
      <c r="G59" s="17"/>
      <c r="I59" s="10" t="s">
        <v>56</v>
      </c>
      <c r="J59" s="8"/>
      <c r="L59" s="71"/>
      <c r="M59" s="482" t="s">
        <v>581</v>
      </c>
      <c r="N59" s="483"/>
      <c r="O59" s="81"/>
      <c r="P59" s="9"/>
      <c r="Q59" s="9"/>
      <c r="R59" s="474"/>
      <c r="S59" s="9">
        <v>2334144.6</v>
      </c>
      <c r="T59" s="474">
        <f>S59-N56</f>
        <v>582931.6000000001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7:49" s="7" customFormat="1" ht="13.5">
      <c r="G60" s="24"/>
      <c r="I60" s="10" t="s">
        <v>6</v>
      </c>
      <c r="J60" s="8"/>
      <c r="L60" s="71"/>
      <c r="M60" s="483" t="s">
        <v>7</v>
      </c>
      <c r="N60" s="71"/>
      <c r="O60" s="71"/>
      <c r="Q60" s="9"/>
      <c r="R60" s="9"/>
      <c r="S60" s="47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0" s="7" customFormat="1" ht="1.5" customHeight="1">
      <c r="A61" s="17"/>
      <c r="I61" s="10"/>
      <c r="L61" s="71"/>
      <c r="M61" s="71"/>
      <c r="N61" s="71"/>
      <c r="O61" s="71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13" ht="13.5">
      <c r="A62" s="1" t="s">
        <v>22</v>
      </c>
      <c r="B62" s="1" t="s">
        <v>22</v>
      </c>
      <c r="F62" s="3"/>
      <c r="I62" s="10" t="s">
        <v>56</v>
      </c>
      <c r="M62" s="482" t="s">
        <v>582</v>
      </c>
    </row>
    <row r="63" spans="6:13" ht="13.5">
      <c r="F63" s="3"/>
      <c r="I63" s="10" t="s">
        <v>6</v>
      </c>
      <c r="M63" s="483" t="s">
        <v>7</v>
      </c>
    </row>
    <row r="67" ht="12.75">
      <c r="F67" s="3"/>
    </row>
    <row r="69" ht="12.75">
      <c r="F69" s="3"/>
    </row>
  </sheetData>
  <sheetProtection/>
  <mergeCells count="23">
    <mergeCell ref="C9:N9"/>
    <mergeCell ref="C8:N8"/>
    <mergeCell ref="C15:E16"/>
    <mergeCell ref="A56:F56"/>
    <mergeCell ref="A20:A21"/>
    <mergeCell ref="C19:C21"/>
    <mergeCell ref="D19:D21"/>
    <mergeCell ref="E19:E21"/>
    <mergeCell ref="G15:K15"/>
    <mergeCell ref="C13:I13"/>
    <mergeCell ref="C10:M10"/>
    <mergeCell ref="L15:L17"/>
    <mergeCell ref="G16:I16"/>
    <mergeCell ref="J16:K16"/>
    <mergeCell ref="F15:F17"/>
    <mergeCell ref="M16:M17"/>
    <mergeCell ref="A12:B12"/>
    <mergeCell ref="A59:F59"/>
    <mergeCell ref="O16:O17"/>
    <mergeCell ref="M15:O15"/>
    <mergeCell ref="B15:B17"/>
    <mergeCell ref="A15:A17"/>
    <mergeCell ref="N16:N17"/>
  </mergeCells>
  <printOptions/>
  <pageMargins left="0.7874015748031497" right="0" top="0.7874015748031497" bottom="0.7874015748031497" header="0.5118110236220472" footer="0.31496062992125984"/>
  <pageSetup horizontalDpi="600" verticalDpi="600" orientation="landscape" paperSize="9" scale="75" r:id="rId1"/>
  <headerFooter alignWithMargins="0">
    <oddFooter>&amp;C&amp;"Times New Roman,обычный"Страница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X28"/>
  <sheetViews>
    <sheetView zoomScale="70" zoomScaleNormal="70" zoomScalePageLayoutView="0" workbookViewId="0" topLeftCell="B7">
      <selection activeCell="L35" sqref="L35"/>
    </sheetView>
  </sheetViews>
  <sheetFormatPr defaultColWidth="9.125" defaultRowHeight="12.75"/>
  <cols>
    <col min="1" max="1" width="17.875" style="3" hidden="1" customWidth="1"/>
    <col min="2" max="2" width="9.50390625" style="3" customWidth="1"/>
    <col min="3" max="4" width="0" style="3" hidden="1" customWidth="1"/>
    <col min="5" max="5" width="13.875" style="3" hidden="1" customWidth="1"/>
    <col min="6" max="6" width="38.00390625" style="65" customWidth="1"/>
    <col min="7" max="7" width="10.875" style="3" customWidth="1"/>
    <col min="8" max="8" width="13.125" style="3" customWidth="1"/>
    <col min="9" max="9" width="16.50390625" style="3" customWidth="1"/>
    <col min="10" max="10" width="17.375" style="3" customWidth="1"/>
    <col min="11" max="11" width="11.125" style="3" customWidth="1"/>
    <col min="12" max="12" width="13.50390625" style="3" customWidth="1"/>
    <col min="13" max="13" width="17.125" style="3" customWidth="1"/>
    <col min="14" max="14" width="16.50390625" style="3" customWidth="1"/>
    <col min="15" max="15" width="14.50390625" style="3" customWidth="1"/>
    <col min="16" max="16384" width="9.125" style="3" customWidth="1"/>
  </cols>
  <sheetData>
    <row r="1" ht="13.5" hidden="1">
      <c r="M1" s="101" t="s">
        <v>353</v>
      </c>
    </row>
    <row r="2" spans="9:13" ht="13.5" hidden="1">
      <c r="I2" s="68"/>
      <c r="M2" s="101" t="s">
        <v>132</v>
      </c>
    </row>
    <row r="3" spans="9:13" ht="15" customHeight="1" hidden="1">
      <c r="I3" s="13"/>
      <c r="J3" s="13"/>
      <c r="L3" s="13"/>
      <c r="M3" s="101" t="s">
        <v>116</v>
      </c>
    </row>
    <row r="4" spans="9:13" ht="13.5" hidden="1">
      <c r="I4" s="68"/>
      <c r="J4" s="56"/>
      <c r="L4" s="56"/>
      <c r="M4" s="101" t="s">
        <v>115</v>
      </c>
    </row>
    <row r="5" spans="9:13" ht="13.5" hidden="1">
      <c r="I5" s="68"/>
      <c r="J5" s="56"/>
      <c r="L5" s="56"/>
      <c r="M5" s="101" t="s">
        <v>133</v>
      </c>
    </row>
    <row r="6" spans="9:15" ht="13.5" hidden="1">
      <c r="I6" s="13"/>
      <c r="J6" s="13"/>
      <c r="L6" s="13"/>
      <c r="M6" s="101" t="s">
        <v>115</v>
      </c>
      <c r="N6" s="56"/>
      <c r="O6"/>
    </row>
    <row r="7" ht="15" customHeight="1">
      <c r="N7" s="13"/>
    </row>
    <row r="8" spans="3:14" ht="15.75" customHeight="1">
      <c r="C8" s="789" t="s">
        <v>67</v>
      </c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</row>
    <row r="9" spans="3:15" s="4" customFormat="1" ht="30" customHeight="1">
      <c r="C9" s="790" t="s">
        <v>397</v>
      </c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20"/>
    </row>
    <row r="10" spans="3:15" s="4" customFormat="1" ht="15.75" customHeight="1">
      <c r="C10" s="661" t="s">
        <v>334</v>
      </c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20"/>
      <c r="O10" s="20"/>
    </row>
    <row r="11" spans="6:15" s="4" customFormat="1" ht="15">
      <c r="F11" s="202"/>
      <c r="G11" s="20"/>
      <c r="H11" s="20"/>
      <c r="I11" s="20"/>
      <c r="J11" s="20"/>
      <c r="K11" s="20"/>
      <c r="L11" s="20"/>
      <c r="M11" s="20"/>
      <c r="N11" s="20"/>
      <c r="O11" s="20"/>
    </row>
    <row r="12" spans="1:10" s="4" customFormat="1" ht="24" customHeight="1">
      <c r="A12" s="791"/>
      <c r="B12" s="791"/>
      <c r="C12" s="109">
        <v>244</v>
      </c>
      <c r="D12" s="109"/>
      <c r="E12" s="109"/>
      <c r="F12" s="109" t="s">
        <v>268</v>
      </c>
      <c r="G12" s="109"/>
      <c r="H12" s="109"/>
      <c r="I12" s="109">
        <v>244</v>
      </c>
      <c r="J12" s="20"/>
    </row>
    <row r="13" spans="3:10" s="4" customFormat="1" ht="15">
      <c r="C13" s="659"/>
      <c r="D13" s="659"/>
      <c r="E13" s="659"/>
      <c r="F13" s="659"/>
      <c r="G13" s="659"/>
      <c r="H13" s="659"/>
      <c r="I13" s="659"/>
      <c r="J13" s="20"/>
    </row>
    <row r="14" spans="6:15" s="4" customFormat="1" ht="15">
      <c r="F14" s="202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31.5" customHeight="1">
      <c r="A15" s="773" t="s">
        <v>81</v>
      </c>
      <c r="B15" s="640" t="s">
        <v>57</v>
      </c>
      <c r="C15" s="792" t="s">
        <v>3</v>
      </c>
      <c r="D15" s="793"/>
      <c r="E15" s="794"/>
      <c r="F15" s="798" t="s">
        <v>58</v>
      </c>
      <c r="G15" s="787" t="s">
        <v>59</v>
      </c>
      <c r="H15" s="787"/>
      <c r="I15" s="787"/>
      <c r="J15" s="787"/>
      <c r="K15" s="787"/>
      <c r="L15" s="804" t="s">
        <v>122</v>
      </c>
      <c r="M15" s="743" t="s">
        <v>343</v>
      </c>
      <c r="N15" s="744"/>
      <c r="O15" s="745"/>
    </row>
    <row r="16" spans="1:15" ht="24.75" customHeight="1">
      <c r="A16" s="774"/>
      <c r="B16" s="641"/>
      <c r="C16" s="795"/>
      <c r="D16" s="796"/>
      <c r="E16" s="797"/>
      <c r="F16" s="799"/>
      <c r="G16" s="784" t="s">
        <v>72</v>
      </c>
      <c r="H16" s="785"/>
      <c r="I16" s="785"/>
      <c r="J16" s="807" t="s">
        <v>74</v>
      </c>
      <c r="K16" s="808"/>
      <c r="L16" s="805"/>
      <c r="M16" s="752" t="s">
        <v>282</v>
      </c>
      <c r="N16" s="752" t="s">
        <v>280</v>
      </c>
      <c r="O16" s="752" t="s">
        <v>314</v>
      </c>
    </row>
    <row r="17" spans="1:15" ht="67.5" customHeight="1">
      <c r="A17" s="775"/>
      <c r="B17" s="642"/>
      <c r="C17" s="11" t="s">
        <v>70</v>
      </c>
      <c r="D17" s="12" t="s">
        <v>66</v>
      </c>
      <c r="E17" s="12" t="s">
        <v>23</v>
      </c>
      <c r="F17" s="800"/>
      <c r="G17" s="46" t="s">
        <v>64</v>
      </c>
      <c r="H17" s="46" t="s">
        <v>60</v>
      </c>
      <c r="I17" s="46" t="s">
        <v>61</v>
      </c>
      <c r="J17" s="46" t="s">
        <v>63</v>
      </c>
      <c r="K17" s="46" t="s">
        <v>62</v>
      </c>
      <c r="L17" s="806"/>
      <c r="M17" s="752"/>
      <c r="N17" s="752"/>
      <c r="O17" s="752"/>
    </row>
    <row r="18" spans="1:15" ht="67.5" customHeight="1">
      <c r="A18" s="5"/>
      <c r="B18" s="238" t="s">
        <v>138</v>
      </c>
      <c r="C18" s="6"/>
      <c r="D18" s="6"/>
      <c r="E18" s="6"/>
      <c r="F18" s="397" t="s">
        <v>442</v>
      </c>
      <c r="G18" s="50" t="s">
        <v>392</v>
      </c>
      <c r="H18" s="50"/>
      <c r="I18" s="60"/>
      <c r="J18" s="50" t="s">
        <v>393</v>
      </c>
      <c r="K18" s="60"/>
      <c r="L18" s="60"/>
      <c r="M18" s="396"/>
      <c r="N18" s="396"/>
      <c r="O18" s="396"/>
    </row>
    <row r="19" spans="1:15" ht="21.75" customHeight="1">
      <c r="A19" s="5"/>
      <c r="B19" s="238" t="s">
        <v>139</v>
      </c>
      <c r="C19" s="6"/>
      <c r="D19" s="6"/>
      <c r="E19" s="6"/>
      <c r="F19" s="397" t="s">
        <v>444</v>
      </c>
      <c r="G19" s="50" t="s">
        <v>438</v>
      </c>
      <c r="H19" s="50"/>
      <c r="I19" s="60"/>
      <c r="J19" s="50" t="s">
        <v>393</v>
      </c>
      <c r="K19" s="60"/>
      <c r="L19" s="60"/>
      <c r="M19" s="396"/>
      <c r="N19" s="396"/>
      <c r="O19" s="396"/>
    </row>
    <row r="20" spans="1:15" ht="32.25" customHeight="1">
      <c r="A20" s="5"/>
      <c r="B20" s="238" t="s">
        <v>140</v>
      </c>
      <c r="C20" s="6"/>
      <c r="D20" s="6"/>
      <c r="E20" s="6"/>
      <c r="F20" s="397" t="s">
        <v>445</v>
      </c>
      <c r="G20" s="50" t="s">
        <v>25</v>
      </c>
      <c r="H20" s="50" t="s">
        <v>25</v>
      </c>
      <c r="I20" s="50" t="s">
        <v>25</v>
      </c>
      <c r="J20" s="50" t="s">
        <v>393</v>
      </c>
      <c r="K20" s="50" t="s">
        <v>25</v>
      </c>
      <c r="L20" s="60"/>
      <c r="M20" s="396"/>
      <c r="N20" s="396"/>
      <c r="O20" s="396"/>
    </row>
    <row r="21" spans="1:15" ht="32.25" customHeight="1">
      <c r="A21" s="5"/>
      <c r="B21" s="238"/>
      <c r="C21" s="6"/>
      <c r="D21" s="6"/>
      <c r="E21" s="6"/>
      <c r="F21" s="404" t="s">
        <v>97</v>
      </c>
      <c r="G21" s="404"/>
      <c r="H21" s="404"/>
      <c r="I21" s="404"/>
      <c r="J21" s="404"/>
      <c r="K21" s="404"/>
      <c r="L21" s="60">
        <f>L20+L19+L18</f>
        <v>0</v>
      </c>
      <c r="M21" s="60">
        <f>M20+M19+M18</f>
        <v>0</v>
      </c>
      <c r="N21" s="60">
        <f>N20+N19+N18</f>
        <v>0</v>
      </c>
      <c r="O21" s="60">
        <f>O20+O19+O18</f>
        <v>0</v>
      </c>
    </row>
    <row r="24" spans="1:49" s="7" customFormat="1" ht="53.25" customHeight="1">
      <c r="A24" s="643" t="s">
        <v>406</v>
      </c>
      <c r="B24" s="643"/>
      <c r="C24" s="643"/>
      <c r="D24" s="643"/>
      <c r="E24" s="643"/>
      <c r="F24" s="643"/>
      <c r="G24" s="17"/>
      <c r="I24" s="10" t="s">
        <v>56</v>
      </c>
      <c r="J24" s="8"/>
      <c r="M24" s="253" t="s">
        <v>420</v>
      </c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7:49" s="7" customFormat="1" ht="13.5">
      <c r="G25" s="24"/>
      <c r="I25" s="10" t="s">
        <v>6</v>
      </c>
      <c r="J25" s="8"/>
      <c r="M25" s="8" t="s">
        <v>7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50" s="7" customFormat="1" ht="13.5">
      <c r="A26" s="17"/>
      <c r="I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13" ht="13.5">
      <c r="A27" s="1" t="s">
        <v>22</v>
      </c>
      <c r="B27" s="1" t="s">
        <v>22</v>
      </c>
      <c r="F27" s="3"/>
      <c r="I27" s="10" t="s">
        <v>56</v>
      </c>
      <c r="M27" s="253" t="s">
        <v>421</v>
      </c>
    </row>
    <row r="28" spans="6:13" ht="13.5">
      <c r="F28" s="3"/>
      <c r="I28" s="10" t="s">
        <v>6</v>
      </c>
      <c r="M28" s="8" t="s">
        <v>7</v>
      </c>
    </row>
  </sheetData>
  <sheetProtection/>
  <mergeCells count="18">
    <mergeCell ref="A24:F24"/>
    <mergeCell ref="L15:L17"/>
    <mergeCell ref="M15:O15"/>
    <mergeCell ref="G16:I16"/>
    <mergeCell ref="J16:K16"/>
    <mergeCell ref="M16:M17"/>
    <mergeCell ref="N16:N17"/>
    <mergeCell ref="O16:O17"/>
    <mergeCell ref="C8:N8"/>
    <mergeCell ref="C9:N9"/>
    <mergeCell ref="C10:M10"/>
    <mergeCell ref="A12:B12"/>
    <mergeCell ref="C13:I13"/>
    <mergeCell ref="A15:A17"/>
    <mergeCell ref="B15:B17"/>
    <mergeCell ref="C15:E16"/>
    <mergeCell ref="F15:F17"/>
    <mergeCell ref="G15:K15"/>
  </mergeCells>
  <printOptions/>
  <pageMargins left="0.7874015748031497" right="0" top="0.7874015748031497" bottom="0.7874015748031497" header="0.5118110236220472" footer="0.31496062992125984"/>
  <pageSetup horizontalDpi="600" verticalDpi="600" orientation="landscape" paperSize="9" scale="85" r:id="rId1"/>
  <headerFooter alignWithMargins="0">
    <oddFooter>&amp;C&amp;"Times New Roman,обычный"Страница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AX36"/>
  <sheetViews>
    <sheetView zoomScale="80" zoomScaleNormal="80" zoomScalePageLayoutView="0" workbookViewId="0" topLeftCell="A18">
      <selection activeCell="G35" sqref="G35"/>
    </sheetView>
  </sheetViews>
  <sheetFormatPr defaultColWidth="9.125" defaultRowHeight="12.75"/>
  <cols>
    <col min="1" max="1" width="24.50390625" style="3" customWidth="1"/>
    <col min="2" max="2" width="11.625" style="3" customWidth="1"/>
    <col min="3" max="3" width="14.00390625" style="3" customWidth="1"/>
    <col min="4" max="4" width="17.00390625" style="3" customWidth="1"/>
    <col min="5" max="5" width="14.125" style="14" customWidth="1"/>
    <col min="6" max="6" width="11.625" style="14" customWidth="1"/>
    <col min="7" max="7" width="13.50390625" style="3" customWidth="1"/>
    <col min="8" max="16384" width="9.125" style="3" customWidth="1"/>
  </cols>
  <sheetData>
    <row r="1" spans="5:6" ht="12.75" hidden="1">
      <c r="E1" s="54" t="s">
        <v>451</v>
      </c>
      <c r="F1" s="3"/>
    </row>
    <row r="2" spans="5:6" ht="12.75" hidden="1">
      <c r="E2" s="54" t="s">
        <v>132</v>
      </c>
      <c r="F2" s="3"/>
    </row>
    <row r="3" spans="4:6" ht="15" customHeight="1" hidden="1">
      <c r="D3" s="13"/>
      <c r="E3" s="54" t="s">
        <v>116</v>
      </c>
      <c r="F3" s="13"/>
    </row>
    <row r="4" spans="4:6" ht="13.5" hidden="1">
      <c r="D4" s="56"/>
      <c r="E4" s="54" t="s">
        <v>115</v>
      </c>
      <c r="F4" s="56"/>
    </row>
    <row r="5" spans="4:6" ht="13.5" hidden="1">
      <c r="D5" s="56"/>
      <c r="E5" s="54" t="s">
        <v>133</v>
      </c>
      <c r="F5" s="56"/>
    </row>
    <row r="6" spans="4:6" ht="13.5">
      <c r="D6" s="56"/>
      <c r="E6" s="54"/>
      <c r="F6" s="56"/>
    </row>
    <row r="7" spans="4:6" ht="12.75" customHeight="1">
      <c r="D7" s="13"/>
      <c r="E7" s="54"/>
      <c r="F7" s="13"/>
    </row>
    <row r="8" spans="1:7" ht="30" customHeight="1">
      <c r="A8" s="737" t="s">
        <v>397</v>
      </c>
      <c r="B8" s="737"/>
      <c r="C8" s="737"/>
      <c r="D8" s="737"/>
      <c r="E8" s="737"/>
      <c r="F8" s="737"/>
      <c r="G8" s="737"/>
    </row>
    <row r="9" spans="1:9" ht="15.75" customHeight="1">
      <c r="A9" s="816" t="s">
        <v>147</v>
      </c>
      <c r="B9" s="816"/>
      <c r="C9" s="816"/>
      <c r="D9" s="816"/>
      <c r="E9" s="816"/>
      <c r="F9" s="816"/>
      <c r="G9" s="816"/>
      <c r="H9" s="52"/>
      <c r="I9" s="52"/>
    </row>
    <row r="11" spans="1:7" ht="26.25" customHeight="1">
      <c r="A11" s="817" t="s">
        <v>452</v>
      </c>
      <c r="B11" s="817"/>
      <c r="C11" s="817"/>
      <c r="D11" s="817"/>
      <c r="E11" s="817"/>
      <c r="F11" s="817"/>
      <c r="G11" s="817"/>
    </row>
    <row r="12" spans="1:20" s="45" customFormat="1" ht="22.5" customHeight="1">
      <c r="A12" s="409"/>
      <c r="B12" s="409"/>
      <c r="C12" s="409"/>
      <c r="D12" s="409"/>
      <c r="E12" s="409"/>
      <c r="F12" s="410"/>
      <c r="G12" s="410"/>
      <c r="H12" s="410"/>
      <c r="I12" s="410"/>
      <c r="J12" s="33"/>
      <c r="K12" s="33"/>
      <c r="L12" s="33"/>
      <c r="R12" s="411"/>
      <c r="S12" s="411"/>
      <c r="T12" s="411"/>
    </row>
    <row r="13" spans="1:20" s="45" customFormat="1" ht="15">
      <c r="A13" s="109" t="s">
        <v>268</v>
      </c>
      <c r="B13" s="109">
        <v>244</v>
      </c>
      <c r="C13" s="109"/>
      <c r="D13" s="109"/>
      <c r="E13" s="109"/>
      <c r="F13" s="109"/>
      <c r="G13" s="109"/>
      <c r="H13" s="410"/>
      <c r="I13" s="410"/>
      <c r="J13" s="33"/>
      <c r="K13" s="33"/>
      <c r="L13" s="33"/>
      <c r="R13" s="411"/>
      <c r="S13" s="411"/>
      <c r="T13" s="411"/>
    </row>
    <row r="14" ht="24" customHeight="1">
      <c r="A14" s="412"/>
    </row>
    <row r="15" spans="1:7" ht="38.25" customHeight="1">
      <c r="A15" s="98" t="s">
        <v>26</v>
      </c>
      <c r="B15" s="98" t="s">
        <v>461</v>
      </c>
      <c r="C15" s="98" t="s">
        <v>462</v>
      </c>
      <c r="D15" s="98" t="s">
        <v>453</v>
      </c>
      <c r="E15" s="818" t="s">
        <v>343</v>
      </c>
      <c r="F15" s="819"/>
      <c r="G15" s="820"/>
    </row>
    <row r="16" spans="1:7" ht="99" customHeight="1">
      <c r="A16" s="413"/>
      <c r="B16" s="414"/>
      <c r="C16" s="414"/>
      <c r="D16" s="414"/>
      <c r="E16" s="98" t="s">
        <v>282</v>
      </c>
      <c r="F16" s="415" t="s">
        <v>280</v>
      </c>
      <c r="G16" s="98" t="s">
        <v>314</v>
      </c>
    </row>
    <row r="17" spans="1:7" ht="12.75">
      <c r="A17" s="416">
        <v>1</v>
      </c>
      <c r="B17" s="416">
        <v>2</v>
      </c>
      <c r="C17" s="416">
        <v>3</v>
      </c>
      <c r="D17" s="416">
        <v>4</v>
      </c>
      <c r="E17" s="416">
        <v>5</v>
      </c>
      <c r="F17" s="417">
        <v>6</v>
      </c>
      <c r="G17" s="417">
        <v>7</v>
      </c>
    </row>
    <row r="18" spans="1:7" ht="28.5" customHeight="1">
      <c r="A18" s="425" t="s">
        <v>459</v>
      </c>
      <c r="B18" s="426">
        <v>2</v>
      </c>
      <c r="C18" s="427">
        <f>592.44*2</f>
        <v>1184.88</v>
      </c>
      <c r="D18" s="427">
        <f>C18*B18</f>
        <v>2369.76</v>
      </c>
      <c r="E18" s="418" t="s">
        <v>385</v>
      </c>
      <c r="F18" s="418" t="s">
        <v>385</v>
      </c>
      <c r="G18" s="418" t="s">
        <v>385</v>
      </c>
    </row>
    <row r="19" spans="1:7" ht="20.25" customHeight="1">
      <c r="A19" s="425" t="s">
        <v>460</v>
      </c>
      <c r="B19" s="426">
        <v>2</v>
      </c>
      <c r="C19" s="427">
        <f>294.48*2</f>
        <v>588.96</v>
      </c>
      <c r="D19" s="427">
        <f aca="true" t="shared" si="0" ref="D19:D27">C19*B19</f>
        <v>1177.92</v>
      </c>
      <c r="E19" s="418" t="s">
        <v>385</v>
      </c>
      <c r="F19" s="418" t="s">
        <v>385</v>
      </c>
      <c r="G19" s="418" t="s">
        <v>385</v>
      </c>
    </row>
    <row r="20" spans="1:7" ht="20.25" customHeight="1">
      <c r="A20" s="425" t="s">
        <v>455</v>
      </c>
      <c r="B20" s="426">
        <v>2</v>
      </c>
      <c r="C20" s="427">
        <f>2387.06*2</f>
        <v>4774.12</v>
      </c>
      <c r="D20" s="427">
        <f t="shared" si="0"/>
        <v>9548.24</v>
      </c>
      <c r="E20" s="418" t="s">
        <v>385</v>
      </c>
      <c r="F20" s="418" t="s">
        <v>385</v>
      </c>
      <c r="G20" s="418" t="s">
        <v>385</v>
      </c>
    </row>
    <row r="21" spans="1:7" ht="20.25" customHeight="1">
      <c r="A21" s="425" t="s">
        <v>457</v>
      </c>
      <c r="B21" s="426">
        <v>2</v>
      </c>
      <c r="C21" s="427">
        <v>2911.2</v>
      </c>
      <c r="D21" s="427">
        <f t="shared" si="0"/>
        <v>5822.4</v>
      </c>
      <c r="E21" s="418" t="s">
        <v>385</v>
      </c>
      <c r="F21" s="418" t="s">
        <v>385</v>
      </c>
      <c r="G21" s="418" t="s">
        <v>385</v>
      </c>
    </row>
    <row r="22" spans="1:7" ht="18" customHeight="1">
      <c r="A22" s="425" t="s">
        <v>463</v>
      </c>
      <c r="B22" s="426">
        <v>1</v>
      </c>
      <c r="C22" s="427">
        <v>7070.6</v>
      </c>
      <c r="D22" s="427">
        <f t="shared" si="0"/>
        <v>7070.6</v>
      </c>
      <c r="E22" s="418" t="s">
        <v>385</v>
      </c>
      <c r="F22" s="418" t="s">
        <v>385</v>
      </c>
      <c r="G22" s="418" t="s">
        <v>385</v>
      </c>
    </row>
    <row r="23" spans="1:7" ht="18" customHeight="1">
      <c r="A23" s="425" t="s">
        <v>454</v>
      </c>
      <c r="B23" s="426">
        <v>2</v>
      </c>
      <c r="C23" s="427">
        <v>4693.32</v>
      </c>
      <c r="D23" s="427">
        <f t="shared" si="0"/>
        <v>9386.64</v>
      </c>
      <c r="E23" s="418" t="s">
        <v>385</v>
      </c>
      <c r="F23" s="418" t="s">
        <v>385</v>
      </c>
      <c r="G23" s="418" t="s">
        <v>385</v>
      </c>
    </row>
    <row r="24" spans="1:7" ht="18" customHeight="1">
      <c r="A24" s="425" t="s">
        <v>456</v>
      </c>
      <c r="B24" s="426">
        <v>1</v>
      </c>
      <c r="C24" s="427">
        <v>4031.04</v>
      </c>
      <c r="D24" s="427">
        <f t="shared" si="0"/>
        <v>4031.04</v>
      </c>
      <c r="E24" s="418" t="s">
        <v>385</v>
      </c>
      <c r="F24" s="418" t="s">
        <v>385</v>
      </c>
      <c r="G24" s="418" t="s">
        <v>385</v>
      </c>
    </row>
    <row r="25" spans="1:7" ht="18" customHeight="1">
      <c r="A25" s="425" t="s">
        <v>464</v>
      </c>
      <c r="B25" s="426">
        <v>1</v>
      </c>
      <c r="C25" s="427">
        <v>3834.24</v>
      </c>
      <c r="D25" s="427">
        <f t="shared" si="0"/>
        <v>3834.24</v>
      </c>
      <c r="E25" s="418" t="s">
        <v>385</v>
      </c>
      <c r="F25" s="418" t="s">
        <v>385</v>
      </c>
      <c r="G25" s="418" t="s">
        <v>385</v>
      </c>
    </row>
    <row r="26" spans="1:7" ht="25.5" customHeight="1">
      <c r="A26" s="425" t="s">
        <v>465</v>
      </c>
      <c r="B26" s="426">
        <v>1</v>
      </c>
      <c r="C26" s="427">
        <v>9032.76</v>
      </c>
      <c r="D26" s="427">
        <f t="shared" si="0"/>
        <v>9032.76</v>
      </c>
      <c r="E26" s="418" t="s">
        <v>385</v>
      </c>
      <c r="F26" s="418" t="s">
        <v>385</v>
      </c>
      <c r="G26" s="418" t="s">
        <v>385</v>
      </c>
    </row>
    <row r="27" spans="1:7" ht="27.75" customHeight="1">
      <c r="A27" s="425" t="s">
        <v>466</v>
      </c>
      <c r="B27" s="426">
        <v>1</v>
      </c>
      <c r="C27" s="427">
        <v>944</v>
      </c>
      <c r="D27" s="427">
        <f t="shared" si="0"/>
        <v>944</v>
      </c>
      <c r="E27" s="418" t="s">
        <v>385</v>
      </c>
      <c r="F27" s="418" t="s">
        <v>385</v>
      </c>
      <c r="G27" s="418" t="s">
        <v>385</v>
      </c>
    </row>
    <row r="28" spans="1:7" s="99" customFormat="1" ht="12.75">
      <c r="A28" s="428" t="s">
        <v>55</v>
      </c>
      <c r="B28" s="429"/>
      <c r="C28" s="430">
        <f>SUM(C18:C27)</f>
        <v>39065.12</v>
      </c>
      <c r="D28" s="430">
        <f>SUM(D18:D27)</f>
        <v>53217.6</v>
      </c>
      <c r="E28" s="399">
        <v>49185.68</v>
      </c>
      <c r="F28" s="419">
        <v>0</v>
      </c>
      <c r="G28" s="419">
        <v>0</v>
      </c>
    </row>
    <row r="29" ht="12.75">
      <c r="E29" s="420"/>
    </row>
    <row r="31" spans="1:49" s="7" customFormat="1" ht="53.25" customHeight="1">
      <c r="A31" s="643" t="s">
        <v>406</v>
      </c>
      <c r="B31" s="643"/>
      <c r="C31" s="204"/>
      <c r="D31" s="10" t="s">
        <v>56</v>
      </c>
      <c r="E31" s="8"/>
      <c r="G31" s="253" t="s">
        <v>581</v>
      </c>
      <c r="H31" s="8"/>
      <c r="K31" s="55"/>
      <c r="L31" s="55"/>
      <c r="M31" s="55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4:49" s="7" customFormat="1" ht="13.5">
      <c r="D32" s="10" t="s">
        <v>6</v>
      </c>
      <c r="E32" s="8"/>
      <c r="G32" s="8" t="s">
        <v>7</v>
      </c>
      <c r="K32" s="55"/>
      <c r="L32" s="9"/>
      <c r="M32" s="55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50" s="7" customFormat="1" ht="13.5">
      <c r="A33" s="17"/>
      <c r="D33" s="10"/>
      <c r="K33" s="9"/>
      <c r="L33" s="9"/>
      <c r="M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13" ht="13.5">
      <c r="A34" s="1" t="s">
        <v>22</v>
      </c>
      <c r="B34" s="1"/>
      <c r="D34" s="10" t="s">
        <v>56</v>
      </c>
      <c r="E34" s="3"/>
      <c r="F34" s="3"/>
      <c r="G34" s="253" t="s">
        <v>582</v>
      </c>
      <c r="K34" s="55"/>
      <c r="L34" s="2"/>
      <c r="M34" s="55"/>
    </row>
    <row r="35" spans="4:13" ht="13.5">
      <c r="D35" s="10" t="s">
        <v>6</v>
      </c>
      <c r="E35" s="3"/>
      <c r="F35" s="3"/>
      <c r="G35" s="8" t="s">
        <v>7</v>
      </c>
      <c r="K35" s="55"/>
      <c r="L35" s="2"/>
      <c r="M35" s="55"/>
    </row>
    <row r="36" spans="6:13" ht="12.75">
      <c r="F36" s="3"/>
      <c r="K36" s="2"/>
      <c r="L36" s="2"/>
      <c r="M36" s="2"/>
    </row>
  </sheetData>
  <sheetProtection/>
  <mergeCells count="5">
    <mergeCell ref="A8:G8"/>
    <mergeCell ref="A9:G9"/>
    <mergeCell ref="A11:G11"/>
    <mergeCell ref="E15:G15"/>
    <mergeCell ref="A31:B3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B1:AJ27"/>
  <sheetViews>
    <sheetView zoomScalePageLayoutView="0" workbookViewId="0" topLeftCell="A17">
      <selection activeCell="G27" sqref="G27"/>
    </sheetView>
  </sheetViews>
  <sheetFormatPr defaultColWidth="9.125" defaultRowHeight="12.75"/>
  <cols>
    <col min="1" max="1" width="11.625" style="3" customWidth="1"/>
    <col min="2" max="2" width="23.875" style="15" customWidth="1"/>
    <col min="3" max="3" width="14.875" style="15" customWidth="1"/>
    <col min="4" max="4" width="14.875" style="3" customWidth="1"/>
    <col min="5" max="5" width="13.375" style="3" customWidth="1"/>
    <col min="6" max="6" width="13.00390625" style="3" customWidth="1"/>
    <col min="7" max="7" width="14.625" style="3" customWidth="1"/>
    <col min="8" max="16384" width="9.125" style="3" customWidth="1"/>
  </cols>
  <sheetData>
    <row r="1" spans="2:6" ht="13.5" hidden="1">
      <c r="B1" s="13"/>
      <c r="C1" s="3"/>
      <c r="F1" s="101" t="s">
        <v>102</v>
      </c>
    </row>
    <row r="2" spans="2:6" ht="13.5" hidden="1">
      <c r="B2" s="13"/>
      <c r="C2" s="3"/>
      <c r="F2" s="101" t="s">
        <v>132</v>
      </c>
    </row>
    <row r="3" spans="2:6" ht="15" customHeight="1" hidden="1">
      <c r="B3" s="13"/>
      <c r="C3" s="56"/>
      <c r="E3" s="56"/>
      <c r="F3" s="101" t="s">
        <v>116</v>
      </c>
    </row>
    <row r="4" spans="2:6" ht="13.5" hidden="1">
      <c r="B4" s="13"/>
      <c r="C4" s="56"/>
      <c r="E4" s="56"/>
      <c r="F4" s="101" t="s">
        <v>115</v>
      </c>
    </row>
    <row r="5" spans="2:6" ht="13.5" hidden="1">
      <c r="B5" s="13"/>
      <c r="C5" s="13"/>
      <c r="E5" s="13"/>
      <c r="F5" s="101" t="s">
        <v>133</v>
      </c>
    </row>
    <row r="6" spans="2:9" ht="12.75">
      <c r="B6" s="13"/>
      <c r="D6" s="54"/>
      <c r="E6" s="95"/>
      <c r="I6"/>
    </row>
    <row r="7" spans="2:9" ht="39" customHeight="1">
      <c r="B7" s="737" t="s">
        <v>397</v>
      </c>
      <c r="C7" s="737"/>
      <c r="D7" s="737"/>
      <c r="E7" s="737"/>
      <c r="F7" s="737"/>
      <c r="G7" s="737"/>
      <c r="H7" s="737"/>
      <c r="I7" s="737"/>
    </row>
    <row r="8" spans="2:9" ht="18.75" customHeight="1">
      <c r="B8" s="827" t="s">
        <v>334</v>
      </c>
      <c r="C8" s="827"/>
      <c r="D8" s="827"/>
      <c r="E8" s="827"/>
      <c r="F8" s="827"/>
      <c r="G8" s="827"/>
      <c r="H8" s="827"/>
      <c r="I8" s="827"/>
    </row>
    <row r="9" spans="2:5" ht="17.25" customHeight="1">
      <c r="B9" s="13"/>
      <c r="C9" s="95"/>
      <c r="D9" s="95"/>
      <c r="E9" s="95"/>
    </row>
    <row r="10" spans="2:5" ht="0.75" customHeight="1">
      <c r="B10" s="221"/>
      <c r="C10" s="221"/>
      <c r="D10" s="221"/>
      <c r="E10" s="45"/>
    </row>
    <row r="11" spans="2:9" ht="15.75" customHeight="1">
      <c r="B11" s="828" t="s">
        <v>126</v>
      </c>
      <c r="C11" s="828"/>
      <c r="D11" s="828"/>
      <c r="E11" s="828"/>
      <c r="F11" s="828"/>
      <c r="G11" s="828"/>
      <c r="H11" s="828"/>
      <c r="I11" s="828"/>
    </row>
    <row r="12" spans="2:9" ht="15.75" customHeight="1">
      <c r="B12" s="289"/>
      <c r="C12" s="289"/>
      <c r="D12" s="289"/>
      <c r="E12" s="289"/>
      <c r="F12" s="289"/>
      <c r="G12" s="289"/>
      <c r="H12" s="289"/>
      <c r="I12" s="289"/>
    </row>
    <row r="13" spans="2:11" ht="21.75" customHeight="1">
      <c r="B13" s="300" t="s">
        <v>268</v>
      </c>
      <c r="C13" s="217"/>
      <c r="D13" s="294">
        <v>851</v>
      </c>
      <c r="E13" s="217"/>
      <c r="G13" s="109"/>
      <c r="H13" s="109"/>
      <c r="I13" s="109"/>
      <c r="J13" s="109"/>
      <c r="K13" s="1"/>
    </row>
    <row r="14" ht="20.25" customHeight="1"/>
    <row r="15" spans="2:7" s="13" customFormat="1" ht="27.75" customHeight="1">
      <c r="B15" s="821" t="s">
        <v>344</v>
      </c>
      <c r="C15" s="821" t="s">
        <v>125</v>
      </c>
      <c r="D15" s="824" t="s">
        <v>345</v>
      </c>
      <c r="E15" s="829" t="s">
        <v>343</v>
      </c>
      <c r="F15" s="830"/>
      <c r="G15" s="831"/>
    </row>
    <row r="16" spans="2:7" s="13" customFormat="1" ht="12.75" customHeight="1">
      <c r="B16" s="822"/>
      <c r="C16" s="822"/>
      <c r="D16" s="825"/>
      <c r="E16" s="832"/>
      <c r="F16" s="833"/>
      <c r="G16" s="834"/>
    </row>
    <row r="17" spans="2:7" s="13" customFormat="1" ht="12.75" customHeight="1">
      <c r="B17" s="822"/>
      <c r="C17" s="822"/>
      <c r="D17" s="825"/>
      <c r="E17" s="752" t="s">
        <v>282</v>
      </c>
      <c r="F17" s="752" t="s">
        <v>280</v>
      </c>
      <c r="G17" s="835" t="s">
        <v>314</v>
      </c>
    </row>
    <row r="18" spans="2:7" s="13" customFormat="1" ht="87.75" customHeight="1">
      <c r="B18" s="823"/>
      <c r="C18" s="823"/>
      <c r="D18" s="826"/>
      <c r="E18" s="752"/>
      <c r="F18" s="752"/>
      <c r="G18" s="836"/>
    </row>
    <row r="19" spans="2:7" ht="15" customHeight="1">
      <c r="B19" s="536">
        <v>13606496</v>
      </c>
      <c r="C19" s="537">
        <v>2.2</v>
      </c>
      <c r="D19" s="536">
        <v>299342.91</v>
      </c>
      <c r="E19" s="96">
        <v>303300</v>
      </c>
      <c r="F19" s="96">
        <v>0</v>
      </c>
      <c r="G19" s="5">
        <v>0</v>
      </c>
    </row>
    <row r="20" spans="2:7" ht="15" customHeight="1">
      <c r="B20" s="97"/>
      <c r="C20" s="98"/>
      <c r="D20" s="97"/>
      <c r="E20" s="97"/>
      <c r="F20" s="97"/>
      <c r="G20" s="5"/>
    </row>
    <row r="21" spans="2:7" s="99" customFormat="1" ht="15" customHeight="1">
      <c r="B21" s="304" t="s">
        <v>97</v>
      </c>
      <c r="C21" s="302"/>
      <c r="D21" s="301"/>
      <c r="E21" s="301">
        <f>E19</f>
        <v>303300</v>
      </c>
      <c r="F21" s="301"/>
      <c r="G21" s="303"/>
    </row>
    <row r="22" ht="51" customHeight="1"/>
    <row r="23" spans="2:35" s="7" customFormat="1" ht="32.25" customHeight="1">
      <c r="B23" s="643" t="s">
        <v>406</v>
      </c>
      <c r="C23" s="643"/>
      <c r="E23" s="8" t="s">
        <v>56</v>
      </c>
      <c r="F23" s="9"/>
      <c r="G23" s="253" t="s">
        <v>581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3:35" s="7" customFormat="1" ht="13.5">
      <c r="C24" s="8"/>
      <c r="E24" s="8" t="s">
        <v>6</v>
      </c>
      <c r="G24" s="8" t="s">
        <v>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2:36" s="7" customFormat="1" ht="13.5">
      <c r="B25" s="17"/>
      <c r="C25" s="8"/>
      <c r="E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2:7" ht="13.5">
      <c r="B26" s="1" t="s">
        <v>22</v>
      </c>
      <c r="C26" s="8"/>
      <c r="E26" s="8" t="s">
        <v>56</v>
      </c>
      <c r="G26" s="253" t="s">
        <v>582</v>
      </c>
    </row>
    <row r="27" spans="2:7" ht="13.5">
      <c r="B27" s="3"/>
      <c r="C27" s="8"/>
      <c r="E27" s="8" t="s">
        <v>6</v>
      </c>
      <c r="G27" s="8" t="s">
        <v>7</v>
      </c>
    </row>
  </sheetData>
  <sheetProtection/>
  <mergeCells count="11">
    <mergeCell ref="G17:G18"/>
    <mergeCell ref="B23:C23"/>
    <mergeCell ref="F17:F18"/>
    <mergeCell ref="B15:B18"/>
    <mergeCell ref="C15:C18"/>
    <mergeCell ref="D15:D18"/>
    <mergeCell ref="B7:I7"/>
    <mergeCell ref="B8:I8"/>
    <mergeCell ref="B11:I11"/>
    <mergeCell ref="E17:E18"/>
    <mergeCell ref="E15:G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25"/>
  <sheetViews>
    <sheetView view="pageBreakPreview" zoomScale="60" workbookViewId="0" topLeftCell="A7">
      <selection activeCell="E24" sqref="E24"/>
    </sheetView>
  </sheetViews>
  <sheetFormatPr defaultColWidth="9.125" defaultRowHeight="12.75"/>
  <cols>
    <col min="1" max="1" width="23.00390625" style="51" customWidth="1"/>
    <col min="2" max="2" width="5.625" style="51" customWidth="1"/>
    <col min="3" max="5" width="24.625" style="51" customWidth="1"/>
    <col min="6" max="6" width="10.125" style="51" customWidth="1"/>
    <col min="7" max="16384" width="9.125" style="51" customWidth="1"/>
  </cols>
  <sheetData>
    <row r="1" spans="1:4" ht="15" hidden="1">
      <c r="A1" s="209"/>
      <c r="B1" s="209"/>
      <c r="C1" s="209"/>
      <c r="D1" s="79" t="s">
        <v>347</v>
      </c>
    </row>
    <row r="2" spans="1:4" ht="15" hidden="1">
      <c r="A2" s="209"/>
      <c r="B2" s="209"/>
      <c r="C2" s="209"/>
      <c r="D2" s="79" t="s">
        <v>132</v>
      </c>
    </row>
    <row r="3" spans="1:4" ht="15" hidden="1">
      <c r="A3" s="209"/>
      <c r="B3" s="209"/>
      <c r="C3" s="209"/>
      <c r="D3" s="79" t="s">
        <v>116</v>
      </c>
    </row>
    <row r="4" spans="1:4" ht="15" hidden="1">
      <c r="A4" s="209"/>
      <c r="B4" s="209"/>
      <c r="C4" s="209"/>
      <c r="D4" s="79" t="s">
        <v>115</v>
      </c>
    </row>
    <row r="5" spans="1:4" ht="15" hidden="1">
      <c r="A5" s="209"/>
      <c r="B5" s="209"/>
      <c r="C5" s="209"/>
      <c r="D5" s="79" t="s">
        <v>133</v>
      </c>
    </row>
    <row r="6" spans="1:4" ht="15">
      <c r="A6" s="209"/>
      <c r="B6" s="209"/>
      <c r="C6" s="209"/>
      <c r="D6" s="79"/>
    </row>
    <row r="7" spans="1:4" ht="15">
      <c r="A7" s="209"/>
      <c r="B7" s="209"/>
      <c r="C7" s="209"/>
      <c r="D7" s="79"/>
    </row>
    <row r="8" spans="1:15" ht="39" customHeight="1">
      <c r="A8" s="737" t="s">
        <v>397</v>
      </c>
      <c r="B8" s="737"/>
      <c r="C8" s="737"/>
      <c r="D8" s="737"/>
      <c r="E8" s="737"/>
      <c r="F8" s="406"/>
      <c r="G8" s="407"/>
      <c r="H8" s="407"/>
      <c r="I8" s="212"/>
      <c r="J8" s="212"/>
      <c r="K8" s="212"/>
      <c r="L8" s="105"/>
      <c r="O8" s="54"/>
    </row>
    <row r="9" spans="1:15" ht="9.75" customHeight="1">
      <c r="A9" s="837" t="s">
        <v>334</v>
      </c>
      <c r="B9" s="837"/>
      <c r="C9" s="837"/>
      <c r="D9" s="837"/>
      <c r="E9" s="837"/>
      <c r="F9" s="837"/>
      <c r="G9" s="213"/>
      <c r="H9" s="213"/>
      <c r="I9" s="213"/>
      <c r="J9" s="213"/>
      <c r="K9" s="213"/>
      <c r="L9" s="213"/>
      <c r="O9" s="54"/>
    </row>
    <row r="10" spans="1:18" ht="12.75">
      <c r="A10" s="21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11"/>
      <c r="Q10" s="211"/>
      <c r="R10" s="211"/>
    </row>
    <row r="11" spans="1:18" ht="33" customHeight="1">
      <c r="A11" s="650" t="s">
        <v>446</v>
      </c>
      <c r="B11" s="650"/>
      <c r="C11" s="650"/>
      <c r="D11" s="650"/>
      <c r="E11" s="650"/>
      <c r="F11" s="650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15">
      <c r="A13" s="305" t="s">
        <v>268</v>
      </c>
      <c r="B13" s="305">
        <v>853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5"/>
      <c r="M13" s="189"/>
      <c r="N13" s="189"/>
      <c r="O13" s="189"/>
      <c r="P13" s="189"/>
      <c r="Q13" s="189"/>
      <c r="R13" s="189"/>
    </row>
    <row r="16" spans="1:5" s="209" customFormat="1" ht="15" customHeight="1">
      <c r="A16" s="838" t="s">
        <v>346</v>
      </c>
      <c r="B16" s="839"/>
      <c r="C16" s="842" t="s">
        <v>342</v>
      </c>
      <c r="D16" s="843"/>
      <c r="E16" s="844"/>
    </row>
    <row r="17" spans="1:5" s="209" customFormat="1" ht="76.5" customHeight="1">
      <c r="A17" s="840"/>
      <c r="B17" s="841"/>
      <c r="C17" s="222" t="s">
        <v>282</v>
      </c>
      <c r="D17" s="222" t="s">
        <v>280</v>
      </c>
      <c r="E17" s="222" t="s">
        <v>314</v>
      </c>
    </row>
    <row r="18" spans="1:5" ht="15">
      <c r="A18" s="845">
        <v>5402.13</v>
      </c>
      <c r="B18" s="846"/>
      <c r="C18" s="307">
        <v>30000</v>
      </c>
      <c r="D18" s="307">
        <v>0</v>
      </c>
      <c r="E18" s="307">
        <v>9.07</v>
      </c>
    </row>
    <row r="19" ht="58.5" customHeight="1"/>
    <row r="20" spans="1:34" s="7" customFormat="1" ht="32.25" customHeight="1">
      <c r="A20" s="643" t="s">
        <v>406</v>
      </c>
      <c r="B20" s="643"/>
      <c r="C20" s="643"/>
      <c r="D20" s="8" t="s">
        <v>56</v>
      </c>
      <c r="E20" s="253" t="s">
        <v>581</v>
      </c>
      <c r="F20" s="5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34" s="7" customFormat="1" ht="13.5">
      <c r="B21" s="8"/>
      <c r="D21" s="8" t="s">
        <v>6</v>
      </c>
      <c r="E21" s="8" t="s">
        <v>7</v>
      </c>
      <c r="F21" s="5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5" s="7" customFormat="1" ht="13.5">
      <c r="A22" s="17"/>
      <c r="B22" s="8"/>
      <c r="D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6" s="3" customFormat="1" ht="13.5">
      <c r="A23" s="1" t="s">
        <v>22</v>
      </c>
      <c r="B23" s="8"/>
      <c r="D23" s="8" t="s">
        <v>56</v>
      </c>
      <c r="E23" s="253" t="s">
        <v>582</v>
      </c>
      <c r="F23" s="55"/>
    </row>
    <row r="24" spans="2:6" s="3" customFormat="1" ht="13.5">
      <c r="B24" s="8"/>
      <c r="D24" s="8" t="s">
        <v>6</v>
      </c>
      <c r="E24" s="8" t="s">
        <v>7</v>
      </c>
      <c r="F24" s="55"/>
    </row>
    <row r="25" spans="1:6" ht="15">
      <c r="A25" s="78"/>
      <c r="B25" s="78"/>
      <c r="C25" s="78"/>
      <c r="D25" s="78"/>
      <c r="E25" s="78"/>
      <c r="F25" s="306"/>
    </row>
  </sheetData>
  <sheetProtection/>
  <mergeCells count="7">
    <mergeCell ref="A20:C20"/>
    <mergeCell ref="A8:E8"/>
    <mergeCell ref="A9:F9"/>
    <mergeCell ref="A11:F11"/>
    <mergeCell ref="A16:B17"/>
    <mergeCell ref="C16:E16"/>
    <mergeCell ref="A18:B18"/>
  </mergeCells>
  <printOptions/>
  <pageMargins left="1.1023622047244095" right="0.2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25"/>
  <sheetViews>
    <sheetView zoomScalePageLayoutView="0" workbookViewId="0" topLeftCell="A12">
      <selection activeCell="E24" sqref="E24"/>
    </sheetView>
  </sheetViews>
  <sheetFormatPr defaultColWidth="9.125" defaultRowHeight="12.75"/>
  <cols>
    <col min="1" max="1" width="23.00390625" style="51" customWidth="1"/>
    <col min="2" max="2" width="5.625" style="51" customWidth="1"/>
    <col min="3" max="5" width="24.625" style="51" customWidth="1"/>
    <col min="6" max="6" width="10.125" style="51" customWidth="1"/>
    <col min="7" max="16384" width="9.125" style="51" customWidth="1"/>
  </cols>
  <sheetData>
    <row r="1" spans="1:4" ht="15" hidden="1">
      <c r="A1" s="209"/>
      <c r="B1" s="209"/>
      <c r="C1" s="209"/>
      <c r="D1" s="79" t="s">
        <v>347</v>
      </c>
    </row>
    <row r="2" spans="1:4" ht="15" hidden="1">
      <c r="A2" s="209"/>
      <c r="B2" s="209"/>
      <c r="C2" s="209"/>
      <c r="D2" s="79" t="s">
        <v>132</v>
      </c>
    </row>
    <row r="3" spans="1:4" ht="15" hidden="1">
      <c r="A3" s="209"/>
      <c r="B3" s="209"/>
      <c r="C3" s="209"/>
      <c r="D3" s="79" t="s">
        <v>116</v>
      </c>
    </row>
    <row r="4" spans="1:4" ht="15" hidden="1">
      <c r="A4" s="209"/>
      <c r="B4" s="209"/>
      <c r="C4" s="209"/>
      <c r="D4" s="79" t="s">
        <v>115</v>
      </c>
    </row>
    <row r="5" spans="1:4" ht="15" hidden="1">
      <c r="A5" s="209"/>
      <c r="B5" s="209"/>
      <c r="C5" s="209"/>
      <c r="D5" s="79" t="s">
        <v>133</v>
      </c>
    </row>
    <row r="6" spans="1:4" ht="15">
      <c r="A6" s="209"/>
      <c r="B6" s="209"/>
      <c r="C6" s="209"/>
      <c r="D6" s="79"/>
    </row>
    <row r="7" spans="1:4" ht="15">
      <c r="A7" s="209"/>
      <c r="B7" s="209"/>
      <c r="C7" s="209"/>
      <c r="D7" s="79"/>
    </row>
    <row r="8" spans="1:15" ht="39" customHeight="1">
      <c r="A8" s="847" t="s">
        <v>397</v>
      </c>
      <c r="B8" s="847"/>
      <c r="C8" s="847"/>
      <c r="D8" s="847"/>
      <c r="E8" s="847"/>
      <c r="F8" s="847"/>
      <c r="G8" s="212"/>
      <c r="H8" s="212"/>
      <c r="I8" s="212"/>
      <c r="J8" s="212"/>
      <c r="K8" s="212"/>
      <c r="L8" s="105"/>
      <c r="O8" s="54"/>
    </row>
    <row r="9" spans="1:15" ht="9.75" customHeight="1">
      <c r="A9" s="837" t="s">
        <v>334</v>
      </c>
      <c r="B9" s="837"/>
      <c r="C9" s="837"/>
      <c r="D9" s="837"/>
      <c r="E9" s="837"/>
      <c r="F9" s="837"/>
      <c r="G9" s="213"/>
      <c r="H9" s="213"/>
      <c r="I9" s="213"/>
      <c r="J9" s="213"/>
      <c r="K9" s="213"/>
      <c r="L9" s="213"/>
      <c r="O9" s="54"/>
    </row>
    <row r="10" spans="1:18" ht="12.75">
      <c r="A10" s="21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11"/>
      <c r="Q10" s="211"/>
      <c r="R10" s="211"/>
    </row>
    <row r="11" spans="1:18" ht="33" customHeight="1">
      <c r="A11" s="650" t="s">
        <v>127</v>
      </c>
      <c r="B11" s="650"/>
      <c r="C11" s="650"/>
      <c r="D11" s="650"/>
      <c r="E11" s="650"/>
      <c r="F11" s="650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15">
      <c r="A13" s="305" t="s">
        <v>268</v>
      </c>
      <c r="B13" s="305">
        <v>852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5"/>
      <c r="M13" s="189"/>
      <c r="N13" s="189"/>
      <c r="O13" s="189"/>
      <c r="P13" s="189"/>
      <c r="Q13" s="189"/>
      <c r="R13" s="189"/>
    </row>
    <row r="16" spans="1:5" s="209" customFormat="1" ht="15" customHeight="1">
      <c r="A16" s="838" t="s">
        <v>346</v>
      </c>
      <c r="B16" s="839"/>
      <c r="C16" s="842" t="s">
        <v>342</v>
      </c>
      <c r="D16" s="843"/>
      <c r="E16" s="844"/>
    </row>
    <row r="17" spans="1:5" s="209" customFormat="1" ht="76.5" customHeight="1">
      <c r="A17" s="840"/>
      <c r="B17" s="841"/>
      <c r="C17" s="222" t="s">
        <v>282</v>
      </c>
      <c r="D17" s="222" t="s">
        <v>280</v>
      </c>
      <c r="E17" s="222" t="s">
        <v>314</v>
      </c>
    </row>
    <row r="18" spans="1:5" ht="15">
      <c r="A18" s="848">
        <v>775.86</v>
      </c>
      <c r="B18" s="849"/>
      <c r="C18" s="307">
        <v>776</v>
      </c>
      <c r="D18" s="384"/>
      <c r="E18" s="307"/>
    </row>
    <row r="19" ht="58.5" customHeight="1"/>
    <row r="20" spans="1:34" s="7" customFormat="1" ht="32.25" customHeight="1">
      <c r="A20" s="643" t="s">
        <v>406</v>
      </c>
      <c r="B20" s="643"/>
      <c r="C20" s="643"/>
      <c r="D20" s="8" t="s">
        <v>56</v>
      </c>
      <c r="E20" s="253" t="s">
        <v>581</v>
      </c>
      <c r="F20" s="5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34" s="7" customFormat="1" ht="13.5">
      <c r="B21" s="8"/>
      <c r="D21" s="8" t="s">
        <v>6</v>
      </c>
      <c r="E21" s="8" t="s">
        <v>7</v>
      </c>
      <c r="F21" s="5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5" s="7" customFormat="1" ht="13.5">
      <c r="A22" s="17"/>
      <c r="B22" s="8"/>
      <c r="D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6" s="3" customFormat="1" ht="13.5">
      <c r="A23" s="1" t="s">
        <v>22</v>
      </c>
      <c r="B23" s="8"/>
      <c r="D23" s="8" t="s">
        <v>56</v>
      </c>
      <c r="E23" s="253" t="s">
        <v>582</v>
      </c>
      <c r="F23" s="55"/>
    </row>
    <row r="24" spans="2:6" s="3" customFormat="1" ht="13.5">
      <c r="B24" s="8"/>
      <c r="D24" s="8" t="s">
        <v>6</v>
      </c>
      <c r="E24" s="8" t="s">
        <v>7</v>
      </c>
      <c r="F24" s="55"/>
    </row>
    <row r="25" spans="1:6" ht="15">
      <c r="A25" s="78"/>
      <c r="B25" s="78"/>
      <c r="C25" s="78"/>
      <c r="D25" s="78"/>
      <c r="E25" s="78"/>
      <c r="F25" s="306"/>
    </row>
  </sheetData>
  <sheetProtection/>
  <mergeCells count="7">
    <mergeCell ref="A8:F8"/>
    <mergeCell ref="A9:F9"/>
    <mergeCell ref="A11:F11"/>
    <mergeCell ref="A20:C20"/>
    <mergeCell ref="A18:B18"/>
    <mergeCell ref="C16:E16"/>
    <mergeCell ref="A16:B17"/>
  </mergeCells>
  <printOptions/>
  <pageMargins left="1.1023622047244095" right="0.2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AS42"/>
  <sheetViews>
    <sheetView view="pageBreakPreview" zoomScale="60" zoomScaleNormal="80" zoomScalePageLayoutView="0" workbookViewId="0" topLeftCell="A8">
      <selection activeCell="G23" sqref="G23"/>
    </sheetView>
  </sheetViews>
  <sheetFormatPr defaultColWidth="9.125" defaultRowHeight="12.75"/>
  <cols>
    <col min="1" max="1" width="36.125" style="3" customWidth="1"/>
    <col min="2" max="2" width="12.50390625" style="3" customWidth="1"/>
    <col min="3" max="3" width="13.00390625" style="3" customWidth="1"/>
    <col min="4" max="4" width="10.625" style="3" hidden="1" customWidth="1"/>
    <col min="5" max="5" width="16.00390625" style="3" hidden="1" customWidth="1"/>
    <col min="6" max="6" width="11.50390625" style="3" customWidth="1"/>
    <col min="7" max="7" width="13.00390625" style="3" customWidth="1"/>
    <col min="8" max="8" width="16.50390625" style="3" customWidth="1"/>
    <col min="9" max="9" width="18.375" style="3" customWidth="1"/>
    <col min="10" max="10" width="15.00390625" style="3" customWidth="1"/>
    <col min="11" max="11" width="17.50390625" style="3" customWidth="1"/>
    <col min="12" max="17" width="9.125" style="3" customWidth="1"/>
    <col min="18" max="18" width="13.125" style="3" customWidth="1"/>
    <col min="19" max="16384" width="9.125" style="3" customWidth="1"/>
  </cols>
  <sheetData>
    <row r="1" ht="14.25" customHeight="1" hidden="1">
      <c r="J1" s="101" t="s">
        <v>348</v>
      </c>
    </row>
    <row r="2" spans="6:10" ht="15" customHeight="1" hidden="1">
      <c r="F2" s="68"/>
      <c r="J2" s="101" t="s">
        <v>132</v>
      </c>
    </row>
    <row r="3" spans="6:10" ht="15" customHeight="1" hidden="1">
      <c r="F3" s="13"/>
      <c r="G3" s="13"/>
      <c r="I3" s="13"/>
      <c r="J3" s="101" t="s">
        <v>116</v>
      </c>
    </row>
    <row r="4" spans="6:10" ht="13.5" hidden="1">
      <c r="F4" s="68"/>
      <c r="G4" s="56"/>
      <c r="I4" s="56"/>
      <c r="J4" s="101" t="s">
        <v>115</v>
      </c>
    </row>
    <row r="5" spans="6:10" ht="13.5" hidden="1">
      <c r="F5" s="68"/>
      <c r="G5" s="56"/>
      <c r="I5" s="56"/>
      <c r="J5" s="101" t="s">
        <v>133</v>
      </c>
    </row>
    <row r="6" spans="6:9" ht="25.5" customHeight="1">
      <c r="F6" s="13"/>
      <c r="G6" s="13"/>
      <c r="H6" s="54"/>
      <c r="I6" s="13"/>
    </row>
    <row r="7" spans="1:11" ht="28.5" customHeight="1">
      <c r="A7" s="648" t="s">
        <v>396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ht="13.5" customHeight="1">
      <c r="A8" s="827" t="s">
        <v>334</v>
      </c>
      <c r="B8" s="827"/>
      <c r="C8" s="827"/>
      <c r="D8" s="827"/>
      <c r="E8" s="827"/>
      <c r="F8" s="827"/>
      <c r="G8" s="827"/>
      <c r="H8" s="827"/>
      <c r="I8" s="827"/>
      <c r="J8" s="827"/>
      <c r="K8" s="827"/>
    </row>
    <row r="9" ht="16.5" customHeight="1"/>
    <row r="10" spans="1:11" ht="24" customHeight="1">
      <c r="A10" s="817" t="s">
        <v>69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</row>
    <row r="11" spans="1:10" s="4" customFormat="1" ht="15">
      <c r="A11" s="52"/>
      <c r="B11" s="52"/>
      <c r="C11" s="52"/>
      <c r="D11" s="52"/>
      <c r="E11" s="52"/>
      <c r="F11" s="52"/>
      <c r="G11" s="52"/>
      <c r="H11" s="52"/>
      <c r="I11" s="20"/>
      <c r="J11" s="20"/>
    </row>
    <row r="12" spans="1:10" s="4" customFormat="1" ht="20.25" customHeight="1">
      <c r="A12" s="305" t="s">
        <v>268</v>
      </c>
      <c r="B12" s="305">
        <v>244</v>
      </c>
      <c r="C12" s="109"/>
      <c r="D12" s="109"/>
      <c r="E12" s="109"/>
      <c r="F12" s="52"/>
      <c r="G12" s="52"/>
      <c r="H12" s="52"/>
      <c r="I12" s="20"/>
      <c r="J12" s="20"/>
    </row>
    <row r="13" spans="1:10" s="4" customFormat="1" ht="6.75" customHeight="1">
      <c r="A13" s="659"/>
      <c r="B13" s="659"/>
      <c r="C13" s="659"/>
      <c r="D13" s="659"/>
      <c r="E13" s="659"/>
      <c r="F13" s="52"/>
      <c r="G13" s="52"/>
      <c r="H13" s="52"/>
      <c r="I13" s="20"/>
      <c r="J13" s="20"/>
    </row>
    <row r="14" spans="1:10" s="4" customFormat="1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33" customHeight="1">
      <c r="A15" s="853" t="s">
        <v>26</v>
      </c>
      <c r="B15" s="853" t="s">
        <v>135</v>
      </c>
      <c r="C15" s="858" t="s">
        <v>27</v>
      </c>
      <c r="D15" s="859" t="s">
        <v>28</v>
      </c>
      <c r="E15" s="859"/>
      <c r="F15" s="859" t="s">
        <v>29</v>
      </c>
      <c r="G15" s="859"/>
      <c r="H15" s="859"/>
      <c r="I15" s="743" t="s">
        <v>343</v>
      </c>
      <c r="J15" s="744"/>
      <c r="K15" s="745"/>
    </row>
    <row r="16" spans="1:11" ht="15" customHeight="1">
      <c r="A16" s="855"/>
      <c r="B16" s="855"/>
      <c r="C16" s="858"/>
      <c r="D16" s="859"/>
      <c r="E16" s="859"/>
      <c r="F16" s="859"/>
      <c r="G16" s="859"/>
      <c r="H16" s="859"/>
      <c r="I16" s="850" t="s">
        <v>282</v>
      </c>
      <c r="J16" s="850" t="s">
        <v>280</v>
      </c>
      <c r="K16" s="860" t="s">
        <v>314</v>
      </c>
    </row>
    <row r="17" spans="1:11" ht="12.75" customHeight="1">
      <c r="A17" s="855"/>
      <c r="B17" s="855"/>
      <c r="C17" s="858"/>
      <c r="D17" s="857" t="s">
        <v>4</v>
      </c>
      <c r="E17" s="857" t="s">
        <v>30</v>
      </c>
      <c r="F17" s="853" t="s">
        <v>31</v>
      </c>
      <c r="G17" s="856" t="s">
        <v>2</v>
      </c>
      <c r="H17" s="856" t="s">
        <v>123</v>
      </c>
      <c r="I17" s="851"/>
      <c r="J17" s="851"/>
      <c r="K17" s="861"/>
    </row>
    <row r="18" spans="1:11" ht="66" customHeight="1">
      <c r="A18" s="854"/>
      <c r="B18" s="854"/>
      <c r="C18" s="858"/>
      <c r="D18" s="857"/>
      <c r="E18" s="857"/>
      <c r="F18" s="854"/>
      <c r="G18" s="857"/>
      <c r="H18" s="857"/>
      <c r="I18" s="852"/>
      <c r="J18" s="852"/>
      <c r="K18" s="862"/>
    </row>
    <row r="19" spans="1:11" ht="44.25" customHeight="1">
      <c r="A19" s="223" t="s">
        <v>394</v>
      </c>
      <c r="B19" s="111"/>
      <c r="C19" s="112"/>
      <c r="D19" s="112"/>
      <c r="E19" s="112"/>
      <c r="F19" s="112"/>
      <c r="G19" s="113"/>
      <c r="H19" s="113"/>
      <c r="I19" s="113"/>
      <c r="J19" s="5"/>
      <c r="K19" s="5"/>
    </row>
    <row r="20" spans="1:11" ht="15" customHeight="1">
      <c r="A20" s="223" t="s">
        <v>395</v>
      </c>
      <c r="B20" s="111" t="s">
        <v>399</v>
      </c>
      <c r="C20" s="491">
        <v>2519</v>
      </c>
      <c r="D20" s="538"/>
      <c r="E20" s="538"/>
      <c r="F20" s="538">
        <v>2519</v>
      </c>
      <c r="G20" s="402">
        <v>270.37</v>
      </c>
      <c r="H20" s="402">
        <v>681080</v>
      </c>
      <c r="I20" s="402">
        <v>681080</v>
      </c>
      <c r="J20" s="402">
        <v>0</v>
      </c>
      <c r="K20" s="5">
        <v>0</v>
      </c>
    </row>
    <row r="21" spans="1:11" ht="33" customHeight="1" hidden="1">
      <c r="A21" s="223" t="s">
        <v>414</v>
      </c>
      <c r="B21" s="111" t="s">
        <v>399</v>
      </c>
      <c r="C21" s="112">
        <v>25</v>
      </c>
      <c r="D21" s="112"/>
      <c r="E21" s="112"/>
      <c r="F21" s="112">
        <v>25</v>
      </c>
      <c r="G21" s="113">
        <f>I21/C21</f>
        <v>0</v>
      </c>
      <c r="H21" s="113"/>
      <c r="I21" s="402"/>
      <c r="J21" s="402"/>
      <c r="K21" s="332"/>
    </row>
    <row r="22" spans="1:11" ht="33" customHeight="1" hidden="1">
      <c r="A22" s="223"/>
      <c r="B22" s="111"/>
      <c r="C22" s="112"/>
      <c r="D22" s="112"/>
      <c r="E22" s="112"/>
      <c r="F22" s="112"/>
      <c r="G22" s="113"/>
      <c r="H22" s="113"/>
      <c r="I22" s="402"/>
      <c r="J22" s="402"/>
      <c r="K22" s="332"/>
    </row>
    <row r="23" spans="1:11" ht="15" customHeight="1">
      <c r="A23" s="223" t="s">
        <v>503</v>
      </c>
      <c r="B23" s="111" t="s">
        <v>399</v>
      </c>
      <c r="C23" s="112"/>
      <c r="D23" s="112"/>
      <c r="E23" s="112"/>
      <c r="F23" s="112"/>
      <c r="G23" s="113"/>
      <c r="H23" s="113"/>
      <c r="I23" s="402"/>
      <c r="J23" s="402"/>
      <c r="K23" s="332"/>
    </row>
    <row r="24" spans="1:10" ht="15" customHeight="1">
      <c r="A24" s="223" t="s">
        <v>430</v>
      </c>
      <c r="B24" s="111"/>
      <c r="C24" s="112"/>
      <c r="D24" s="112"/>
      <c r="E24" s="112"/>
      <c r="F24" s="112"/>
      <c r="G24" s="113"/>
      <c r="H24" s="113"/>
      <c r="I24" s="402"/>
      <c r="J24" s="402"/>
    </row>
    <row r="25" spans="1:11" ht="15" customHeight="1" hidden="1">
      <c r="A25" s="223" t="s">
        <v>499</v>
      </c>
      <c r="B25" s="111" t="s">
        <v>399</v>
      </c>
      <c r="C25" s="112"/>
      <c r="D25" s="112"/>
      <c r="E25" s="112"/>
      <c r="F25" s="112"/>
      <c r="G25" s="113"/>
      <c r="H25" s="113"/>
      <c r="I25" s="402"/>
      <c r="J25" s="402"/>
      <c r="K25" s="332"/>
    </row>
    <row r="26" spans="1:11" ht="15" customHeight="1">
      <c r="A26" s="224" t="s">
        <v>500</v>
      </c>
      <c r="B26" s="111" t="s">
        <v>399</v>
      </c>
      <c r="C26" s="112"/>
      <c r="D26" s="112"/>
      <c r="E26" s="112"/>
      <c r="F26" s="112"/>
      <c r="G26" s="113"/>
      <c r="H26" s="469"/>
      <c r="I26" s="402">
        <v>6550</v>
      </c>
      <c r="J26" s="402"/>
      <c r="K26" s="332"/>
    </row>
    <row r="27" spans="1:11" ht="15" customHeight="1" hidden="1">
      <c r="A27" s="223" t="s">
        <v>499</v>
      </c>
      <c r="B27" s="111" t="s">
        <v>399</v>
      </c>
      <c r="C27" s="112"/>
      <c r="D27" s="112"/>
      <c r="E27" s="112"/>
      <c r="F27" s="112"/>
      <c r="G27" s="113"/>
      <c r="H27" s="113"/>
      <c r="I27" s="402"/>
      <c r="J27" s="402"/>
      <c r="K27" s="332"/>
    </row>
    <row r="28" spans="1:11" ht="15" customHeight="1">
      <c r="A28" s="223" t="s">
        <v>531</v>
      </c>
      <c r="B28" s="111" t="s">
        <v>399</v>
      </c>
      <c r="C28" s="538"/>
      <c r="D28" s="538"/>
      <c r="E28" s="538"/>
      <c r="F28" s="538"/>
      <c r="G28" s="402"/>
      <c r="H28" s="113">
        <v>118085</v>
      </c>
      <c r="I28" s="402"/>
      <c r="J28" s="402">
        <v>118085</v>
      </c>
      <c r="K28" s="332"/>
    </row>
    <row r="29" spans="1:11" ht="42.75" customHeight="1">
      <c r="A29" s="223" t="s">
        <v>523</v>
      </c>
      <c r="B29" s="111"/>
      <c r="C29" s="112"/>
      <c r="D29" s="112"/>
      <c r="E29" s="112"/>
      <c r="F29" s="112"/>
      <c r="G29" s="113"/>
      <c r="H29" s="113"/>
      <c r="I29" s="402"/>
      <c r="J29" s="402">
        <v>300000</v>
      </c>
      <c r="K29" s="332"/>
    </row>
    <row r="30" spans="1:11" ht="26.25" customHeight="1">
      <c r="A30" s="223" t="s">
        <v>536</v>
      </c>
      <c r="B30" s="111" t="s">
        <v>399</v>
      </c>
      <c r="C30" s="112">
        <v>4</v>
      </c>
      <c r="D30" s="112"/>
      <c r="E30" s="112"/>
      <c r="F30" s="112">
        <v>4</v>
      </c>
      <c r="G30" s="113">
        <v>12000</v>
      </c>
      <c r="H30" s="113">
        <v>48000</v>
      </c>
      <c r="I30" s="402"/>
      <c r="J30" s="402">
        <v>48000</v>
      </c>
      <c r="K30" s="332"/>
    </row>
    <row r="31" spans="1:11" s="99" customFormat="1" ht="15" customHeight="1">
      <c r="A31" s="309" t="s">
        <v>55</v>
      </c>
      <c r="B31" s="316"/>
      <c r="C31" s="317"/>
      <c r="D31" s="317"/>
      <c r="E31" s="317"/>
      <c r="F31" s="317"/>
      <c r="G31" s="318"/>
      <c r="H31" s="318"/>
      <c r="I31" s="319">
        <f>I20+I21+I22+I23+I25+I27+I26+I28</f>
        <v>687630</v>
      </c>
      <c r="J31" s="319">
        <f>SUM(J20:J30)</f>
        <v>466085</v>
      </c>
      <c r="K31" s="319">
        <v>0</v>
      </c>
    </row>
    <row r="32" spans="1:11" ht="48" customHeight="1" hidden="1">
      <c r="A32" s="223" t="s">
        <v>355</v>
      </c>
      <c r="B32" s="111"/>
      <c r="C32" s="112"/>
      <c r="D32" s="112"/>
      <c r="E32" s="112"/>
      <c r="F32" s="112"/>
      <c r="G32" s="113"/>
      <c r="H32" s="113"/>
      <c r="I32" s="16"/>
      <c r="J32" s="5"/>
      <c r="K32" s="5"/>
    </row>
    <row r="33" spans="1:11" ht="15" customHeight="1" hidden="1">
      <c r="A33" s="224"/>
      <c r="B33" s="111"/>
      <c r="C33" s="112"/>
      <c r="D33" s="112"/>
      <c r="E33" s="112"/>
      <c r="F33" s="112"/>
      <c r="G33" s="113"/>
      <c r="H33" s="113"/>
      <c r="I33" s="16"/>
      <c r="J33" s="5"/>
      <c r="K33" s="5"/>
    </row>
    <row r="34" spans="1:11" ht="12.75" hidden="1">
      <c r="A34" s="225"/>
      <c r="B34" s="225"/>
      <c r="C34" s="5"/>
      <c r="D34" s="5"/>
      <c r="E34" s="5"/>
      <c r="F34" s="5"/>
      <c r="G34" s="5"/>
      <c r="H34" s="5"/>
      <c r="I34" s="5"/>
      <c r="J34" s="5"/>
      <c r="K34" s="5"/>
    </row>
    <row r="36" spans="1:34" s="7" customFormat="1" ht="42.75" customHeight="1">
      <c r="A36" s="204" t="s">
        <v>406</v>
      </c>
      <c r="B36" s="8"/>
      <c r="D36" s="8" t="s">
        <v>56</v>
      </c>
      <c r="E36" s="9"/>
      <c r="F36" s="8" t="s">
        <v>56</v>
      </c>
      <c r="G36" s="9"/>
      <c r="H36" s="9"/>
      <c r="I36" s="9"/>
      <c r="J36" s="253" t="s">
        <v>581</v>
      </c>
      <c r="K36" s="9"/>
      <c r="L36" s="9"/>
      <c r="M36" s="9"/>
      <c r="N36" s="9"/>
      <c r="O36" s="9"/>
      <c r="P36" s="9"/>
      <c r="Q36" s="9">
        <v>571130</v>
      </c>
      <c r="R36" s="474">
        <f>Q36-I31</f>
        <v>-116500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2:34" s="7" customFormat="1" ht="13.5">
      <c r="B37" s="8"/>
      <c r="D37" s="8" t="s">
        <v>6</v>
      </c>
      <c r="F37" s="8" t="s">
        <v>6</v>
      </c>
      <c r="G37" s="9"/>
      <c r="H37" s="9"/>
      <c r="I37" s="9"/>
      <c r="J37" s="8" t="s">
        <v>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5" s="7" customFormat="1" ht="13.5">
      <c r="A38" s="17"/>
      <c r="B38" s="8"/>
      <c r="D38" s="8"/>
      <c r="F38" s="8"/>
      <c r="G38" s="9"/>
      <c r="H38" s="9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10" ht="13.5">
      <c r="A39" s="1" t="s">
        <v>22</v>
      </c>
      <c r="B39" s="8"/>
      <c r="D39" s="8" t="s">
        <v>56</v>
      </c>
      <c r="F39" s="8" t="s">
        <v>56</v>
      </c>
      <c r="J39" s="253" t="s">
        <v>582</v>
      </c>
    </row>
    <row r="40" spans="2:10" ht="13.5">
      <c r="B40" s="8"/>
      <c r="D40" s="8" t="s">
        <v>6</v>
      </c>
      <c r="F40" s="8" t="s">
        <v>6</v>
      </c>
      <c r="J40" s="8" t="s">
        <v>7</v>
      </c>
    </row>
    <row r="41" spans="1:45" s="7" customFormat="1" ht="15">
      <c r="A41" s="19"/>
      <c r="B41" s="19"/>
      <c r="C41" s="21"/>
      <c r="D41" s="21"/>
      <c r="E41" s="21"/>
      <c r="F41" s="85"/>
      <c r="J41" s="2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ht="12.75">
      <c r="F42" s="2"/>
    </row>
  </sheetData>
  <sheetProtection/>
  <mergeCells count="18">
    <mergeCell ref="G17:G18"/>
    <mergeCell ref="K16:K18"/>
    <mergeCell ref="B15:B18"/>
    <mergeCell ref="A13:E13"/>
    <mergeCell ref="E17:E18"/>
    <mergeCell ref="I15:K15"/>
    <mergeCell ref="F15:H16"/>
    <mergeCell ref="I16:I18"/>
    <mergeCell ref="A7:K7"/>
    <mergeCell ref="A8:K8"/>
    <mergeCell ref="A10:K10"/>
    <mergeCell ref="J16:J18"/>
    <mergeCell ref="F17:F18"/>
    <mergeCell ref="A15:A18"/>
    <mergeCell ref="H17:H18"/>
    <mergeCell ref="C15:C18"/>
    <mergeCell ref="D15:E16"/>
    <mergeCell ref="D17:D1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Q104"/>
  <sheetViews>
    <sheetView zoomScale="80" zoomScaleNormal="80" zoomScaleSheetLayoutView="70" zoomScalePageLayoutView="0" workbookViewId="0" topLeftCell="A79">
      <selection activeCell="G103" sqref="G103"/>
    </sheetView>
  </sheetViews>
  <sheetFormatPr defaultColWidth="9.125" defaultRowHeight="12.75"/>
  <cols>
    <col min="1" max="1" width="40.375" style="3" customWidth="1"/>
    <col min="2" max="2" width="15.00390625" style="3" customWidth="1"/>
    <col min="3" max="3" width="16.50390625" style="3" customWidth="1"/>
    <col min="4" max="4" width="16.375" style="3" customWidth="1"/>
    <col min="5" max="5" width="22.375" style="3" customWidth="1"/>
    <col min="6" max="6" width="20.875" style="3" customWidth="1"/>
    <col min="7" max="7" width="21.375" style="3" customWidth="1"/>
    <col min="8" max="10" width="9.125" style="3" customWidth="1"/>
    <col min="11" max="11" width="11.875" style="3" customWidth="1"/>
    <col min="12" max="12" width="10.50390625" style="3" customWidth="1"/>
    <col min="13" max="16384" width="9.125" style="3" customWidth="1"/>
  </cols>
  <sheetData>
    <row r="1" ht="13.5" hidden="1">
      <c r="F1" s="101" t="s">
        <v>472</v>
      </c>
    </row>
    <row r="2" spans="2:6" ht="13.5" hidden="1">
      <c r="B2" s="68"/>
      <c r="F2" s="101" t="s">
        <v>132</v>
      </c>
    </row>
    <row r="3" spans="3:6" ht="15.75" customHeight="1" hidden="1">
      <c r="C3" s="13"/>
      <c r="F3" s="101" t="s">
        <v>116</v>
      </c>
    </row>
    <row r="4" spans="2:6" ht="15" customHeight="1" hidden="1">
      <c r="B4" s="68"/>
      <c r="C4" s="56"/>
      <c r="F4" s="101" t="s">
        <v>115</v>
      </c>
    </row>
    <row r="5" spans="2:6" ht="15" customHeight="1" hidden="1">
      <c r="B5" s="68"/>
      <c r="C5" s="56"/>
      <c r="F5" s="101"/>
    </row>
    <row r="6" spans="2:6" ht="23.25" customHeight="1">
      <c r="B6" s="68"/>
      <c r="C6" s="56"/>
      <c r="F6" s="101"/>
    </row>
    <row r="7" spans="1:11" s="37" customFormat="1" ht="30" customHeight="1">
      <c r="A7" s="648" t="s">
        <v>396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0" ht="15" customHeight="1">
      <c r="A8" s="868" t="s">
        <v>473</v>
      </c>
      <c r="B8" s="868"/>
      <c r="C8" s="868"/>
      <c r="D8" s="868"/>
      <c r="E8" s="868"/>
      <c r="F8" s="868"/>
      <c r="G8" s="868"/>
      <c r="H8" s="868"/>
      <c r="I8" s="2"/>
      <c r="J8" s="2"/>
    </row>
    <row r="9" spans="1:8" ht="24.75" customHeight="1">
      <c r="A9" s="876" t="s">
        <v>474</v>
      </c>
      <c r="B9" s="876"/>
      <c r="C9" s="876"/>
      <c r="D9" s="876"/>
      <c r="E9" s="876"/>
      <c r="F9" s="876"/>
      <c r="G9" s="876"/>
      <c r="H9" s="876"/>
    </row>
    <row r="10" spans="1:6" s="4" customFormat="1" ht="14.25" customHeight="1">
      <c r="A10" s="875"/>
      <c r="B10" s="875"/>
      <c r="C10" s="875"/>
      <c r="D10" s="875"/>
      <c r="E10" s="875"/>
      <c r="F10" s="875"/>
    </row>
    <row r="11" spans="1:17" s="4" customFormat="1" ht="15" customHeight="1" hidden="1">
      <c r="A11" s="781"/>
      <c r="B11" s="781"/>
      <c r="C11" s="781"/>
      <c r="D11" s="781"/>
      <c r="E11" s="781"/>
      <c r="F11" s="78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5" s="4" customFormat="1" ht="15">
      <c r="A12" s="20"/>
      <c r="B12" s="20"/>
      <c r="C12" s="20"/>
      <c r="D12" s="20"/>
      <c r="E12" s="20"/>
    </row>
    <row r="13" spans="1:8" s="4" customFormat="1" ht="15">
      <c r="A13" s="305" t="s">
        <v>268</v>
      </c>
      <c r="B13" s="437">
        <v>244</v>
      </c>
      <c r="C13" s="109"/>
      <c r="D13" s="109"/>
      <c r="E13" s="109"/>
      <c r="F13" s="109"/>
      <c r="G13" s="109"/>
      <c r="H13" s="109"/>
    </row>
    <row r="14" spans="1:5" s="4" customFormat="1" ht="15">
      <c r="A14" s="20"/>
      <c r="B14" s="20"/>
      <c r="C14" s="20"/>
      <c r="D14" s="20"/>
      <c r="E14" s="20"/>
    </row>
    <row r="16" spans="1:7" ht="12.75" customHeight="1">
      <c r="A16" s="866" t="s">
        <v>26</v>
      </c>
      <c r="B16" s="866" t="s">
        <v>475</v>
      </c>
      <c r="C16" s="867" t="s">
        <v>476</v>
      </c>
      <c r="D16" s="867" t="s">
        <v>117</v>
      </c>
      <c r="E16" s="869" t="s">
        <v>343</v>
      </c>
      <c r="F16" s="870"/>
      <c r="G16" s="871"/>
    </row>
    <row r="17" spans="1:7" ht="11.25" customHeight="1">
      <c r="A17" s="866"/>
      <c r="B17" s="866"/>
      <c r="C17" s="867"/>
      <c r="D17" s="867"/>
      <c r="E17" s="872"/>
      <c r="F17" s="873"/>
      <c r="G17" s="874"/>
    </row>
    <row r="18" spans="1:7" ht="86.25" customHeight="1">
      <c r="A18" s="866"/>
      <c r="B18" s="866"/>
      <c r="C18" s="867"/>
      <c r="D18" s="867"/>
      <c r="E18" s="226" t="s">
        <v>282</v>
      </c>
      <c r="F18" s="226" t="s">
        <v>280</v>
      </c>
      <c r="G18" s="226" t="s">
        <v>314</v>
      </c>
    </row>
    <row r="19" spans="1:7" s="99" customFormat="1" ht="30" customHeight="1">
      <c r="A19" s="309" t="s">
        <v>477</v>
      </c>
      <c r="B19" s="439"/>
      <c r="C19" s="440"/>
      <c r="D19" s="440"/>
      <c r="E19" s="440"/>
      <c r="F19" s="303"/>
      <c r="G19" s="303"/>
    </row>
    <row r="20" spans="1:7" s="99" customFormat="1" ht="16.5" customHeight="1">
      <c r="A20" s="441" t="s">
        <v>478</v>
      </c>
      <c r="B20" s="503">
        <v>90</v>
      </c>
      <c r="C20" s="454">
        <v>157</v>
      </c>
      <c r="D20" s="505">
        <f>C20*B20</f>
        <v>14130</v>
      </c>
      <c r="E20" s="505">
        <f>D20</f>
        <v>14130</v>
      </c>
      <c r="F20" s="506" t="s">
        <v>385</v>
      </c>
      <c r="G20" s="506" t="s">
        <v>385</v>
      </c>
    </row>
    <row r="21" spans="1:7" s="99" customFormat="1" ht="12.75" customHeight="1">
      <c r="A21" s="441" t="s">
        <v>549</v>
      </c>
      <c r="B21" s="504">
        <v>95</v>
      </c>
      <c r="C21" s="454">
        <v>350</v>
      </c>
      <c r="D21" s="505">
        <f>B21*C21</f>
        <v>33250</v>
      </c>
      <c r="E21" s="505">
        <v>13300</v>
      </c>
      <c r="F21" s="506">
        <v>14173</v>
      </c>
      <c r="G21" s="507">
        <v>4950</v>
      </c>
    </row>
    <row r="22" spans="1:7" ht="12.75">
      <c r="A22" s="441" t="s">
        <v>479</v>
      </c>
      <c r="B22" s="503">
        <v>5</v>
      </c>
      <c r="C22" s="454">
        <v>600</v>
      </c>
      <c r="D22" s="508">
        <f>C22*B22</f>
        <v>3000</v>
      </c>
      <c r="E22" s="505">
        <f>D22</f>
        <v>3000</v>
      </c>
      <c r="F22" s="506" t="s">
        <v>385</v>
      </c>
      <c r="G22" s="506"/>
    </row>
    <row r="23" spans="1:7" ht="12.75">
      <c r="A23" s="441" t="s">
        <v>545</v>
      </c>
      <c r="B23" s="503">
        <v>14</v>
      </c>
      <c r="C23" s="454">
        <v>47</v>
      </c>
      <c r="D23" s="508">
        <v>658</v>
      </c>
      <c r="E23" s="505">
        <v>658</v>
      </c>
      <c r="F23" s="506"/>
      <c r="G23" s="506"/>
    </row>
    <row r="24" spans="1:7" ht="12.75">
      <c r="A24" s="441" t="s">
        <v>546</v>
      </c>
      <c r="B24" s="503">
        <v>18</v>
      </c>
      <c r="C24" s="454">
        <v>198</v>
      </c>
      <c r="D24" s="508">
        <v>3564</v>
      </c>
      <c r="E24" s="505">
        <v>3564</v>
      </c>
      <c r="F24" s="506"/>
      <c r="G24" s="506"/>
    </row>
    <row r="25" spans="1:7" ht="12.75">
      <c r="A25" s="441" t="s">
        <v>547</v>
      </c>
      <c r="B25" s="503">
        <v>10</v>
      </c>
      <c r="C25" s="454">
        <v>198</v>
      </c>
      <c r="D25" s="508">
        <v>1980</v>
      </c>
      <c r="E25" s="505">
        <v>1980</v>
      </c>
      <c r="F25" s="506"/>
      <c r="G25" s="506"/>
    </row>
    <row r="26" spans="1:7" ht="12.75">
      <c r="A26" s="441" t="s">
        <v>548</v>
      </c>
      <c r="B26" s="503">
        <v>1</v>
      </c>
      <c r="C26" s="454">
        <v>663.9</v>
      </c>
      <c r="D26" s="508">
        <v>663.9</v>
      </c>
      <c r="E26" s="505">
        <f>D26</f>
        <v>663.9</v>
      </c>
      <c r="F26" s="506"/>
      <c r="G26" s="506"/>
    </row>
    <row r="27" spans="1:7" s="99" customFormat="1" ht="16.5" customHeight="1">
      <c r="A27" s="309" t="s">
        <v>480</v>
      </c>
      <c r="B27" s="509"/>
      <c r="C27" s="510"/>
      <c r="D27" s="508"/>
      <c r="E27" s="511"/>
      <c r="F27" s="512"/>
      <c r="G27" s="512"/>
    </row>
    <row r="28" spans="1:7" ht="12.75" customHeight="1">
      <c r="A28" s="441" t="s">
        <v>481</v>
      </c>
      <c r="B28" s="503">
        <v>8</v>
      </c>
      <c r="C28" s="454">
        <v>100</v>
      </c>
      <c r="D28" s="508">
        <f>C28*B28</f>
        <v>800</v>
      </c>
      <c r="E28" s="505"/>
      <c r="F28" s="506" t="s">
        <v>385</v>
      </c>
      <c r="G28" s="507">
        <f>D28</f>
        <v>800</v>
      </c>
    </row>
    <row r="29" spans="1:7" ht="12.75" customHeight="1">
      <c r="A29" s="224" t="s">
        <v>487</v>
      </c>
      <c r="B29" s="513">
        <v>500</v>
      </c>
      <c r="C29" s="508">
        <v>50</v>
      </c>
      <c r="D29" s="508">
        <f aca="true" t="shared" si="0" ref="D29:D38">B29*C29</f>
        <v>25000</v>
      </c>
      <c r="E29" s="505">
        <f>D29</f>
        <v>25000</v>
      </c>
      <c r="F29" s="506" t="s">
        <v>385</v>
      </c>
      <c r="G29" s="514"/>
    </row>
    <row r="30" spans="1:7" ht="12.75" customHeight="1">
      <c r="A30" s="224" t="s">
        <v>488</v>
      </c>
      <c r="B30" s="513">
        <v>100</v>
      </c>
      <c r="C30" s="508">
        <v>55</v>
      </c>
      <c r="D30" s="508">
        <f t="shared" si="0"/>
        <v>5500</v>
      </c>
      <c r="E30" s="505">
        <f aca="true" t="shared" si="1" ref="E30:E36">D30</f>
        <v>5500</v>
      </c>
      <c r="F30" s="506" t="s">
        <v>385</v>
      </c>
      <c r="G30" s="506"/>
    </row>
    <row r="31" spans="1:7" ht="12.75" customHeight="1">
      <c r="A31" s="224" t="s">
        <v>489</v>
      </c>
      <c r="B31" s="513">
        <v>100</v>
      </c>
      <c r="C31" s="508">
        <v>70</v>
      </c>
      <c r="D31" s="508">
        <f t="shared" si="0"/>
        <v>7000</v>
      </c>
      <c r="E31" s="505">
        <f t="shared" si="1"/>
        <v>7000</v>
      </c>
      <c r="F31" s="506" t="s">
        <v>385</v>
      </c>
      <c r="G31" s="506"/>
    </row>
    <row r="32" spans="1:12" ht="12.75" customHeight="1">
      <c r="A32" s="224" t="s">
        <v>490</v>
      </c>
      <c r="B32" s="513">
        <v>10</v>
      </c>
      <c r="C32" s="508">
        <v>390</v>
      </c>
      <c r="D32" s="508">
        <f t="shared" si="0"/>
        <v>3900</v>
      </c>
      <c r="E32" s="505">
        <f t="shared" si="1"/>
        <v>3900</v>
      </c>
      <c r="F32" s="506" t="s">
        <v>385</v>
      </c>
      <c r="G32" s="506"/>
      <c r="L32" s="408"/>
    </row>
    <row r="33" spans="1:7" ht="12.75" customHeight="1">
      <c r="A33" s="224" t="s">
        <v>491</v>
      </c>
      <c r="B33" s="513">
        <v>57</v>
      </c>
      <c r="C33" s="508">
        <v>750</v>
      </c>
      <c r="D33" s="508">
        <f t="shared" si="0"/>
        <v>42750</v>
      </c>
      <c r="E33" s="505">
        <f>D33-434.1</f>
        <v>42315.9</v>
      </c>
      <c r="F33" s="506" t="s">
        <v>385</v>
      </c>
      <c r="G33" s="506"/>
    </row>
    <row r="34" spans="1:7" ht="12.75" customHeight="1">
      <c r="A34" s="224" t="s">
        <v>492</v>
      </c>
      <c r="B34" s="513">
        <v>50</v>
      </c>
      <c r="C34" s="508">
        <v>650</v>
      </c>
      <c r="D34" s="508">
        <f t="shared" si="0"/>
        <v>32500</v>
      </c>
      <c r="E34" s="505">
        <f t="shared" si="1"/>
        <v>32500</v>
      </c>
      <c r="F34" s="506" t="s">
        <v>385</v>
      </c>
      <c r="G34" s="506"/>
    </row>
    <row r="35" spans="1:7" ht="12.75" customHeight="1">
      <c r="A35" s="224" t="s">
        <v>493</v>
      </c>
      <c r="B35" s="513">
        <v>50</v>
      </c>
      <c r="C35" s="508">
        <v>57</v>
      </c>
      <c r="D35" s="508">
        <f t="shared" si="0"/>
        <v>2850</v>
      </c>
      <c r="E35" s="505">
        <f t="shared" si="1"/>
        <v>2850</v>
      </c>
      <c r="F35" s="506" t="s">
        <v>385</v>
      </c>
      <c r="G35" s="506"/>
    </row>
    <row r="36" spans="1:7" ht="12.75" customHeight="1">
      <c r="A36" s="224" t="s">
        <v>494</v>
      </c>
      <c r="B36" s="513">
        <v>100</v>
      </c>
      <c r="C36" s="508">
        <v>30</v>
      </c>
      <c r="D36" s="508">
        <f t="shared" si="0"/>
        <v>3000</v>
      </c>
      <c r="E36" s="505">
        <f t="shared" si="1"/>
        <v>3000</v>
      </c>
      <c r="F36" s="506" t="s">
        <v>385</v>
      </c>
      <c r="G36" s="506"/>
    </row>
    <row r="37" spans="1:7" ht="12.75" customHeight="1">
      <c r="A37" s="224" t="s">
        <v>527</v>
      </c>
      <c r="B37" s="513">
        <v>510</v>
      </c>
      <c r="C37" s="508">
        <v>26</v>
      </c>
      <c r="D37" s="508">
        <f t="shared" si="0"/>
        <v>13260</v>
      </c>
      <c r="E37" s="505">
        <v>10500</v>
      </c>
      <c r="F37" s="506"/>
      <c r="G37" s="507">
        <f>D37-E37</f>
        <v>2760</v>
      </c>
    </row>
    <row r="38" spans="1:7" ht="12.75" customHeight="1">
      <c r="A38" s="224" t="s">
        <v>528</v>
      </c>
      <c r="B38" s="513">
        <v>77</v>
      </c>
      <c r="C38" s="508">
        <v>56</v>
      </c>
      <c r="D38" s="508">
        <f t="shared" si="0"/>
        <v>4312</v>
      </c>
      <c r="E38" s="505"/>
      <c r="F38" s="506"/>
      <c r="G38" s="507">
        <v>4312</v>
      </c>
    </row>
    <row r="39" spans="1:7" s="381" customFormat="1" ht="15" customHeight="1">
      <c r="A39" s="224" t="s">
        <v>524</v>
      </c>
      <c r="B39" s="513">
        <v>230</v>
      </c>
      <c r="C39" s="508">
        <v>97</v>
      </c>
      <c r="D39" s="508">
        <f>B39*C39</f>
        <v>22310</v>
      </c>
      <c r="E39" s="515">
        <f>D39</f>
        <v>22310</v>
      </c>
      <c r="F39" s="516"/>
      <c r="G39" s="516"/>
    </row>
    <row r="40" spans="1:7" s="381" customFormat="1" ht="15" customHeight="1">
      <c r="A40" s="224" t="s">
        <v>525</v>
      </c>
      <c r="B40" s="513">
        <v>230</v>
      </c>
      <c r="C40" s="508">
        <v>55</v>
      </c>
      <c r="D40" s="508">
        <f>C40*B40</f>
        <v>12650</v>
      </c>
      <c r="E40" s="515">
        <f>D40-167.16</f>
        <v>12482.84</v>
      </c>
      <c r="F40" s="516"/>
      <c r="G40" s="516"/>
    </row>
    <row r="41" spans="1:7" s="381" customFormat="1" ht="15" customHeight="1">
      <c r="A41" s="224" t="s">
        <v>526</v>
      </c>
      <c r="B41" s="513">
        <v>230</v>
      </c>
      <c r="C41" s="508">
        <v>50</v>
      </c>
      <c r="D41" s="508">
        <f>B41*C41</f>
        <v>11500</v>
      </c>
      <c r="E41" s="515">
        <f>D41</f>
        <v>11500</v>
      </c>
      <c r="F41" s="516"/>
      <c r="G41" s="516"/>
    </row>
    <row r="42" spans="1:7" s="381" customFormat="1" ht="30" customHeight="1">
      <c r="A42" s="497" t="s">
        <v>501</v>
      </c>
      <c r="B42" s="513"/>
      <c r="C42" s="508"/>
      <c r="D42" s="508">
        <v>3750</v>
      </c>
      <c r="E42" s="515">
        <v>3750</v>
      </c>
      <c r="F42" s="516"/>
      <c r="G42" s="516"/>
    </row>
    <row r="43" spans="1:7" s="381" customFormat="1" ht="21.75" customHeight="1">
      <c r="A43" s="497" t="s">
        <v>544</v>
      </c>
      <c r="B43" s="513"/>
      <c r="C43" s="508"/>
      <c r="D43" s="508">
        <v>10000</v>
      </c>
      <c r="E43" s="515">
        <f>D43</f>
        <v>10000</v>
      </c>
      <c r="F43" s="516"/>
      <c r="G43" s="516"/>
    </row>
    <row r="44" spans="1:7" s="381" customFormat="1" ht="15" customHeight="1">
      <c r="A44" s="224" t="s">
        <v>553</v>
      </c>
      <c r="B44" s="513">
        <v>601</v>
      </c>
      <c r="C44" s="517">
        <v>15</v>
      </c>
      <c r="D44" s="517">
        <f aca="true" t="shared" si="2" ref="D44:D51">B44*C44</f>
        <v>9015</v>
      </c>
      <c r="E44" s="518"/>
      <c r="F44" s="519"/>
      <c r="G44" s="519">
        <f>D44</f>
        <v>9015</v>
      </c>
    </row>
    <row r="45" spans="1:7" s="381" customFormat="1" ht="15.75" customHeight="1">
      <c r="A45" s="224" t="s">
        <v>554</v>
      </c>
      <c r="B45" s="513">
        <v>154</v>
      </c>
      <c r="C45" s="517">
        <v>25</v>
      </c>
      <c r="D45" s="517">
        <f t="shared" si="2"/>
        <v>3850</v>
      </c>
      <c r="E45" s="518"/>
      <c r="F45" s="519"/>
      <c r="G45" s="519">
        <f>D45-E45</f>
        <v>3850</v>
      </c>
    </row>
    <row r="46" spans="1:7" s="381" customFormat="1" ht="15.75" customHeight="1">
      <c r="A46" s="224" t="s">
        <v>555</v>
      </c>
      <c r="B46" s="513">
        <v>120</v>
      </c>
      <c r="C46" s="517">
        <v>52</v>
      </c>
      <c r="D46" s="517">
        <f t="shared" si="2"/>
        <v>6240</v>
      </c>
      <c r="E46" s="518"/>
      <c r="F46" s="519"/>
      <c r="G46" s="519">
        <f>D46-E46</f>
        <v>6240</v>
      </c>
    </row>
    <row r="47" spans="1:7" s="381" customFormat="1" ht="14.25" customHeight="1">
      <c r="A47" s="224" t="s">
        <v>556</v>
      </c>
      <c r="B47" s="513">
        <v>250</v>
      </c>
      <c r="C47" s="517">
        <v>33</v>
      </c>
      <c r="D47" s="517">
        <f t="shared" si="2"/>
        <v>8250</v>
      </c>
      <c r="E47" s="518"/>
      <c r="F47" s="519"/>
      <c r="G47" s="519">
        <f>D47-E47-126.76</f>
        <v>8123.24</v>
      </c>
    </row>
    <row r="48" spans="1:7" s="381" customFormat="1" ht="21.75" customHeight="1">
      <c r="A48" s="224" t="s">
        <v>557</v>
      </c>
      <c r="B48" s="520">
        <v>40</v>
      </c>
      <c r="C48" s="517">
        <v>115</v>
      </c>
      <c r="D48" s="517">
        <f t="shared" si="2"/>
        <v>4600</v>
      </c>
      <c r="E48" s="521"/>
      <c r="F48" s="522"/>
      <c r="G48" s="523">
        <f>D48-115</f>
        <v>4485</v>
      </c>
    </row>
    <row r="49" spans="1:7" s="381" customFormat="1" ht="21.75" customHeight="1">
      <c r="A49" s="224" t="s">
        <v>558</v>
      </c>
      <c r="B49" s="520">
        <v>40</v>
      </c>
      <c r="C49" s="517">
        <v>750</v>
      </c>
      <c r="D49" s="517">
        <f t="shared" si="2"/>
        <v>30000</v>
      </c>
      <c r="E49" s="521"/>
      <c r="F49" s="522"/>
      <c r="G49" s="523"/>
    </row>
    <row r="50" spans="1:7" s="381" customFormat="1" ht="21.75" customHeight="1">
      <c r="A50" s="224" t="s">
        <v>559</v>
      </c>
      <c r="B50" s="520">
        <v>10</v>
      </c>
      <c r="C50" s="517">
        <v>74</v>
      </c>
      <c r="D50" s="517">
        <f t="shared" si="2"/>
        <v>740</v>
      </c>
      <c r="E50" s="521"/>
      <c r="F50" s="522"/>
      <c r="G50" s="523">
        <f>D50</f>
        <v>740</v>
      </c>
    </row>
    <row r="51" spans="1:7" s="381" customFormat="1" ht="21.75" customHeight="1">
      <c r="A51" s="502" t="s">
        <v>560</v>
      </c>
      <c r="B51" s="520">
        <v>20</v>
      </c>
      <c r="C51" s="517">
        <v>125</v>
      </c>
      <c r="D51" s="517">
        <f t="shared" si="2"/>
        <v>2500</v>
      </c>
      <c r="E51" s="521"/>
      <c r="F51" s="522"/>
      <c r="G51" s="523">
        <f>D51</f>
        <v>2500</v>
      </c>
    </row>
    <row r="52" spans="1:7" s="381" customFormat="1" ht="21.75" customHeight="1" hidden="1">
      <c r="A52" s="497"/>
      <c r="B52" s="513"/>
      <c r="C52" s="508"/>
      <c r="D52" s="508"/>
      <c r="E52" s="524"/>
      <c r="F52" s="516"/>
      <c r="G52" s="516"/>
    </row>
    <row r="53" spans="1:7" s="381" customFormat="1" ht="21.75" customHeight="1" hidden="1">
      <c r="A53" s="497"/>
      <c r="B53" s="513"/>
      <c r="C53" s="508"/>
      <c r="D53" s="508"/>
      <c r="E53" s="524"/>
      <c r="F53" s="516"/>
      <c r="G53" s="516"/>
    </row>
    <row r="54" spans="1:7" s="381" customFormat="1" ht="21.75" customHeight="1" hidden="1">
      <c r="A54" s="497"/>
      <c r="B54" s="513"/>
      <c r="C54" s="508"/>
      <c r="D54" s="508"/>
      <c r="E54" s="524"/>
      <c r="F54" s="516"/>
      <c r="G54" s="516"/>
    </row>
    <row r="55" spans="1:7" s="381" customFormat="1" ht="21.75" customHeight="1">
      <c r="A55" s="497" t="s">
        <v>562</v>
      </c>
      <c r="B55" s="513">
        <v>11</v>
      </c>
      <c r="C55" s="508">
        <v>130.83</v>
      </c>
      <c r="D55" s="508">
        <v>1439.13</v>
      </c>
      <c r="E55" s="515">
        <f>D55</f>
        <v>1439.13</v>
      </c>
      <c r="F55" s="516"/>
      <c r="G55" s="516"/>
    </row>
    <row r="56" spans="1:7" s="381" customFormat="1" ht="21.75" customHeight="1">
      <c r="A56" s="497" t="s">
        <v>563</v>
      </c>
      <c r="B56" s="513">
        <v>1</v>
      </c>
      <c r="C56" s="508">
        <v>1976.16</v>
      </c>
      <c r="D56" s="508">
        <v>1976.16</v>
      </c>
      <c r="E56" s="515">
        <f aca="true" t="shared" si="3" ref="E56:E71">D56</f>
        <v>1976.16</v>
      </c>
      <c r="F56" s="516"/>
      <c r="G56" s="516"/>
    </row>
    <row r="57" spans="1:7" s="381" customFormat="1" ht="21.75" customHeight="1">
      <c r="A57" s="497" t="s">
        <v>564</v>
      </c>
      <c r="B57" s="513">
        <v>6</v>
      </c>
      <c r="C57" s="508">
        <v>298.7</v>
      </c>
      <c r="D57" s="508">
        <v>1792.2</v>
      </c>
      <c r="E57" s="515">
        <f t="shared" si="3"/>
        <v>1792.2</v>
      </c>
      <c r="F57" s="516"/>
      <c r="G57" s="516"/>
    </row>
    <row r="58" spans="1:7" s="381" customFormat="1" ht="21.75" customHeight="1">
      <c r="A58" s="497" t="s">
        <v>565</v>
      </c>
      <c r="B58" s="513">
        <v>5</v>
      </c>
      <c r="C58" s="508">
        <v>171.31</v>
      </c>
      <c r="D58" s="508">
        <v>856.55</v>
      </c>
      <c r="E58" s="515">
        <f t="shared" si="3"/>
        <v>856.55</v>
      </c>
      <c r="F58" s="516"/>
      <c r="G58" s="516"/>
    </row>
    <row r="59" spans="1:7" s="381" customFormat="1" ht="21.75" customHeight="1">
      <c r="A59" s="497" t="s">
        <v>566</v>
      </c>
      <c r="B59" s="513">
        <v>5</v>
      </c>
      <c r="C59" s="508">
        <v>282.14</v>
      </c>
      <c r="D59" s="508">
        <v>1410.7</v>
      </c>
      <c r="E59" s="515">
        <f t="shared" si="3"/>
        <v>1410.7</v>
      </c>
      <c r="F59" s="516"/>
      <c r="G59" s="516"/>
    </row>
    <row r="60" spans="1:7" s="381" customFormat="1" ht="21.75" customHeight="1">
      <c r="A60" s="497" t="s">
        <v>567</v>
      </c>
      <c r="B60" s="513">
        <v>1</v>
      </c>
      <c r="C60" s="508">
        <v>631.6</v>
      </c>
      <c r="D60" s="508">
        <v>631.6</v>
      </c>
      <c r="E60" s="515">
        <f t="shared" si="3"/>
        <v>631.6</v>
      </c>
      <c r="F60" s="516"/>
      <c r="G60" s="516"/>
    </row>
    <row r="61" spans="1:7" s="381" customFormat="1" ht="21.75" customHeight="1">
      <c r="A61" s="497" t="s">
        <v>568</v>
      </c>
      <c r="B61" s="513">
        <v>5</v>
      </c>
      <c r="C61" s="508">
        <v>321.13</v>
      </c>
      <c r="D61" s="508">
        <v>1605.65</v>
      </c>
      <c r="E61" s="515">
        <f t="shared" si="3"/>
        <v>1605.65</v>
      </c>
      <c r="F61" s="516"/>
      <c r="G61" s="516"/>
    </row>
    <row r="62" spans="1:7" s="381" customFormat="1" ht="21.75" customHeight="1">
      <c r="A62" s="497" t="s">
        <v>569</v>
      </c>
      <c r="B62" s="513">
        <v>5</v>
      </c>
      <c r="C62" s="508">
        <v>201.83</v>
      </c>
      <c r="D62" s="508">
        <v>1009.15</v>
      </c>
      <c r="E62" s="515">
        <f t="shared" si="3"/>
        <v>1009.15</v>
      </c>
      <c r="F62" s="516"/>
      <c r="G62" s="516"/>
    </row>
    <row r="63" spans="1:7" s="381" customFormat="1" ht="21.75" customHeight="1">
      <c r="A63" s="497" t="s">
        <v>570</v>
      </c>
      <c r="B63" s="513">
        <v>1</v>
      </c>
      <c r="C63" s="508">
        <v>1627.49</v>
      </c>
      <c r="D63" s="508">
        <v>1627.49</v>
      </c>
      <c r="E63" s="515">
        <f t="shared" si="3"/>
        <v>1627.49</v>
      </c>
      <c r="F63" s="516"/>
      <c r="G63" s="516"/>
    </row>
    <row r="64" spans="1:7" s="381" customFormat="1" ht="21.75" customHeight="1">
      <c r="A64" s="497" t="s">
        <v>571</v>
      </c>
      <c r="B64" s="513">
        <v>2</v>
      </c>
      <c r="C64" s="508">
        <v>1671.85</v>
      </c>
      <c r="D64" s="508">
        <v>3343.7</v>
      </c>
      <c r="E64" s="515">
        <f t="shared" si="3"/>
        <v>3343.7</v>
      </c>
      <c r="F64" s="516"/>
      <c r="G64" s="516"/>
    </row>
    <row r="65" spans="1:7" s="381" customFormat="1" ht="21.75" customHeight="1">
      <c r="A65" s="497" t="s">
        <v>572</v>
      </c>
      <c r="B65" s="513">
        <v>1</v>
      </c>
      <c r="C65" s="508">
        <v>1602.43</v>
      </c>
      <c r="D65" s="508">
        <v>1602.43</v>
      </c>
      <c r="E65" s="515">
        <f t="shared" si="3"/>
        <v>1602.43</v>
      </c>
      <c r="F65" s="516"/>
      <c r="G65" s="516"/>
    </row>
    <row r="66" spans="1:7" s="381" customFormat="1" ht="21.75" customHeight="1">
      <c r="A66" s="497" t="s">
        <v>573</v>
      </c>
      <c r="B66" s="513">
        <v>1</v>
      </c>
      <c r="C66" s="508">
        <v>676.2</v>
      </c>
      <c r="D66" s="508">
        <v>676.2</v>
      </c>
      <c r="E66" s="515">
        <f t="shared" si="3"/>
        <v>676.2</v>
      </c>
      <c r="F66" s="516"/>
      <c r="G66" s="516"/>
    </row>
    <row r="67" spans="1:7" s="381" customFormat="1" ht="21.75" customHeight="1">
      <c r="A67" s="497" t="s">
        <v>574</v>
      </c>
      <c r="B67" s="513">
        <v>64</v>
      </c>
      <c r="C67" s="508">
        <v>138.73</v>
      </c>
      <c r="D67" s="508">
        <f>8878.72+0.5</f>
        <v>8879.22</v>
      </c>
      <c r="E67" s="515">
        <f t="shared" si="3"/>
        <v>8879.22</v>
      </c>
      <c r="F67" s="516"/>
      <c r="G67" s="516"/>
    </row>
    <row r="68" spans="1:7" s="381" customFormat="1" ht="21.75" customHeight="1">
      <c r="A68" s="497" t="s">
        <v>575</v>
      </c>
      <c r="B68" s="513">
        <v>2</v>
      </c>
      <c r="C68" s="508">
        <v>138.74</v>
      </c>
      <c r="D68" s="508">
        <v>277.48</v>
      </c>
      <c r="E68" s="515">
        <f t="shared" si="3"/>
        <v>277.48</v>
      </c>
      <c r="F68" s="516"/>
      <c r="G68" s="516"/>
    </row>
    <row r="69" spans="1:7" s="381" customFormat="1" ht="21.75" customHeight="1">
      <c r="A69" s="497" t="s">
        <v>576</v>
      </c>
      <c r="B69" s="513">
        <v>65</v>
      </c>
      <c r="C69" s="508">
        <v>38.37</v>
      </c>
      <c r="D69" s="508">
        <v>2494.05</v>
      </c>
      <c r="E69" s="515">
        <f t="shared" si="3"/>
        <v>2494.05</v>
      </c>
      <c r="F69" s="516"/>
      <c r="G69" s="516"/>
    </row>
    <row r="70" spans="1:7" s="381" customFormat="1" ht="21.75" customHeight="1">
      <c r="A70" s="497" t="s">
        <v>577</v>
      </c>
      <c r="B70" s="513">
        <v>40</v>
      </c>
      <c r="C70" s="508">
        <v>138.73</v>
      </c>
      <c r="D70" s="508">
        <v>5549.2</v>
      </c>
      <c r="E70" s="515">
        <f t="shared" si="3"/>
        <v>5549.2</v>
      </c>
      <c r="F70" s="516"/>
      <c r="G70" s="516"/>
    </row>
    <row r="71" spans="1:7" s="381" customFormat="1" ht="21.75" customHeight="1">
      <c r="A71" s="497" t="s">
        <v>576</v>
      </c>
      <c r="B71" s="513">
        <v>40</v>
      </c>
      <c r="C71" s="508">
        <v>38.37</v>
      </c>
      <c r="D71" s="508">
        <v>1534.8</v>
      </c>
      <c r="E71" s="515">
        <f t="shared" si="3"/>
        <v>1534.8</v>
      </c>
      <c r="F71" s="516"/>
      <c r="G71" s="516"/>
    </row>
    <row r="72" spans="1:14" ht="12.75">
      <c r="A72" s="439" t="s">
        <v>55</v>
      </c>
      <c r="B72" s="525">
        <f>SUM(B20:B38)</f>
        <v>1795</v>
      </c>
      <c r="C72" s="526"/>
      <c r="D72" s="510">
        <f>SUM(D20:D43)</f>
        <v>258327.9</v>
      </c>
      <c r="E72" s="510">
        <f>SUM(E20:E71)</f>
        <v>266610.35</v>
      </c>
      <c r="F72" s="510">
        <f>F21</f>
        <v>14173</v>
      </c>
      <c r="G72" s="510">
        <f>SUM(G21:G54)</f>
        <v>47775.24</v>
      </c>
      <c r="K72" s="408"/>
      <c r="L72" s="408"/>
      <c r="M72" s="408"/>
      <c r="N72" s="408"/>
    </row>
    <row r="73" ht="19.5" customHeight="1">
      <c r="K73" s="408"/>
    </row>
    <row r="74" spans="1:8" ht="19.5" customHeight="1">
      <c r="A74" s="863" t="s">
        <v>482</v>
      </c>
      <c r="B74" s="863"/>
      <c r="C74" s="863"/>
      <c r="D74" s="863"/>
      <c r="E74" s="863"/>
      <c r="F74" s="863"/>
      <c r="G74" s="863"/>
      <c r="H74" s="863"/>
    </row>
    <row r="75" spans="1:8" ht="19.5" customHeight="1">
      <c r="A75" s="863"/>
      <c r="B75" s="863"/>
      <c r="C75" s="863"/>
      <c r="D75" s="863"/>
      <c r="E75" s="863"/>
      <c r="F75" s="863"/>
      <c r="G75" s="863"/>
      <c r="H75" s="863"/>
    </row>
    <row r="76" spans="1:7" ht="12.75" customHeight="1">
      <c r="A76" s="864" t="s">
        <v>26</v>
      </c>
      <c r="B76" s="864" t="s">
        <v>475</v>
      </c>
      <c r="C76" s="865" t="s">
        <v>476</v>
      </c>
      <c r="D76" s="865" t="s">
        <v>117</v>
      </c>
      <c r="E76" s="877" t="s">
        <v>343</v>
      </c>
      <c r="F76" s="878"/>
      <c r="G76" s="879"/>
    </row>
    <row r="77" spans="1:7" ht="12.75" customHeight="1">
      <c r="A77" s="864"/>
      <c r="B77" s="864"/>
      <c r="C77" s="865"/>
      <c r="D77" s="865"/>
      <c r="E77" s="880"/>
      <c r="F77" s="881"/>
      <c r="G77" s="882"/>
    </row>
    <row r="78" spans="1:7" ht="80.25" customHeight="1">
      <c r="A78" s="864"/>
      <c r="B78" s="864"/>
      <c r="C78" s="865"/>
      <c r="D78" s="865"/>
      <c r="E78" s="226" t="s">
        <v>282</v>
      </c>
      <c r="F78" s="226" t="s">
        <v>280</v>
      </c>
      <c r="G78" s="438" t="s">
        <v>314</v>
      </c>
    </row>
    <row r="79" spans="1:7" s="14" customFormat="1" ht="27.75" customHeight="1">
      <c r="A79" s="309" t="s">
        <v>483</v>
      </c>
      <c r="B79" s="309"/>
      <c r="C79" s="445"/>
      <c r="D79" s="445"/>
      <c r="E79" s="440"/>
      <c r="F79" s="446"/>
      <c r="G79" s="447"/>
    </row>
    <row r="80" spans="1:7" ht="15" customHeight="1">
      <c r="A80" s="441" t="s">
        <v>484</v>
      </c>
      <c r="B80" s="442"/>
      <c r="C80" s="443"/>
      <c r="D80" s="444"/>
      <c r="E80" s="444" t="s">
        <v>385</v>
      </c>
      <c r="F80" s="238" t="s">
        <v>385</v>
      </c>
      <c r="G80" s="238" t="s">
        <v>385</v>
      </c>
    </row>
    <row r="81" spans="1:7" s="99" customFormat="1" ht="27">
      <c r="A81" s="309" t="s">
        <v>485</v>
      </c>
      <c r="B81" s="309"/>
      <c r="C81" s="445"/>
      <c r="D81" s="445"/>
      <c r="E81" s="440"/>
      <c r="F81" s="303"/>
      <c r="G81" s="303"/>
    </row>
    <row r="82" spans="1:7" s="381" customFormat="1" ht="13.5">
      <c r="A82" s="470" t="s">
        <v>496</v>
      </c>
      <c r="B82" s="508">
        <v>1</v>
      </c>
      <c r="C82" s="508">
        <v>26170</v>
      </c>
      <c r="D82" s="508">
        <v>26170</v>
      </c>
      <c r="E82" s="508">
        <f>D82</f>
        <v>26170</v>
      </c>
      <c r="F82" s="508"/>
      <c r="G82" s="380"/>
    </row>
    <row r="83" spans="1:7" s="381" customFormat="1" ht="29.25" customHeight="1">
      <c r="A83" s="470" t="s">
        <v>502</v>
      </c>
      <c r="B83" s="508">
        <v>4</v>
      </c>
      <c r="C83" s="508">
        <f>D83/B83</f>
        <v>4000</v>
      </c>
      <c r="D83" s="508">
        <v>16000</v>
      </c>
      <c r="E83" s="508"/>
      <c r="F83" s="508">
        <v>16000</v>
      </c>
      <c r="G83" s="380"/>
    </row>
    <row r="84" spans="1:7" s="381" customFormat="1" ht="29.25" customHeight="1">
      <c r="A84" s="492" t="s">
        <v>537</v>
      </c>
      <c r="B84" s="508">
        <v>40</v>
      </c>
      <c r="C84" s="508">
        <f>D84/B84</f>
        <v>750</v>
      </c>
      <c r="D84" s="508">
        <v>30000</v>
      </c>
      <c r="E84" s="508"/>
      <c r="F84" s="508">
        <f>D84</f>
        <v>30000</v>
      </c>
      <c r="G84" s="380"/>
    </row>
    <row r="85" spans="1:7" s="381" customFormat="1" ht="29.25" customHeight="1">
      <c r="A85" s="492" t="s">
        <v>538</v>
      </c>
      <c r="B85" s="508">
        <v>2</v>
      </c>
      <c r="C85" s="508">
        <v>5000</v>
      </c>
      <c r="D85" s="508">
        <v>10000</v>
      </c>
      <c r="E85" s="508"/>
      <c r="F85" s="508">
        <v>10000</v>
      </c>
      <c r="G85" s="380"/>
    </row>
    <row r="86" spans="1:7" s="381" customFormat="1" ht="29.25" customHeight="1">
      <c r="A86" s="492" t="s">
        <v>539</v>
      </c>
      <c r="B86" s="508">
        <v>10</v>
      </c>
      <c r="C86" s="508">
        <f>D86/B86</f>
        <v>750</v>
      </c>
      <c r="D86" s="508">
        <v>7500</v>
      </c>
      <c r="E86" s="508"/>
      <c r="F86" s="508">
        <v>7500</v>
      </c>
      <c r="G86" s="380"/>
    </row>
    <row r="87" spans="1:7" s="381" customFormat="1" ht="51.75" customHeight="1">
      <c r="A87" s="223" t="s">
        <v>580</v>
      </c>
      <c r="B87" s="517">
        <v>1250</v>
      </c>
      <c r="C87" s="517">
        <v>51.06</v>
      </c>
      <c r="D87" s="517">
        <f>C87*B87</f>
        <v>63825</v>
      </c>
      <c r="E87" s="508"/>
      <c r="F87" s="508">
        <v>63827</v>
      </c>
      <c r="G87" s="380"/>
    </row>
    <row r="88" spans="1:7" ht="12.75">
      <c r="A88" s="439" t="s">
        <v>55</v>
      </c>
      <c r="B88" s="510"/>
      <c r="C88" s="510"/>
      <c r="D88" s="510">
        <f>SUM(D80:D87)</f>
        <v>153495</v>
      </c>
      <c r="E88" s="510">
        <f>SUM(E80:E83)</f>
        <v>26170</v>
      </c>
      <c r="F88" s="510">
        <f>SUM(F81:F87)</f>
        <v>127327</v>
      </c>
      <c r="G88" s="430">
        <v>0</v>
      </c>
    </row>
    <row r="90" ht="12.75" hidden="1">
      <c r="A90" s="99" t="s">
        <v>486</v>
      </c>
    </row>
    <row r="91" spans="1:7" ht="12.75" customHeight="1" hidden="1">
      <c r="A91" s="866" t="s">
        <v>26</v>
      </c>
      <c r="B91" s="866" t="s">
        <v>475</v>
      </c>
      <c r="C91" s="867" t="s">
        <v>476</v>
      </c>
      <c r="D91" s="867" t="s">
        <v>117</v>
      </c>
      <c r="E91" s="877" t="s">
        <v>343</v>
      </c>
      <c r="F91" s="878"/>
      <c r="G91" s="879"/>
    </row>
    <row r="92" spans="1:7" ht="14.25" customHeight="1" hidden="1">
      <c r="A92" s="866"/>
      <c r="B92" s="866"/>
      <c r="C92" s="867"/>
      <c r="D92" s="867"/>
      <c r="E92" s="880"/>
      <c r="F92" s="881"/>
      <c r="G92" s="882"/>
    </row>
    <row r="93" spans="1:7" ht="82.5" hidden="1">
      <c r="A93" s="866"/>
      <c r="B93" s="866"/>
      <c r="C93" s="867"/>
      <c r="D93" s="867"/>
      <c r="E93" s="226" t="s">
        <v>282</v>
      </c>
      <c r="F93" s="226" t="s">
        <v>280</v>
      </c>
      <c r="G93" s="227" t="s">
        <v>314</v>
      </c>
    </row>
    <row r="94" spans="1:7" ht="13.5" hidden="1">
      <c r="A94" s="224"/>
      <c r="B94" s="224"/>
      <c r="C94" s="448"/>
      <c r="D94" s="448"/>
      <c r="E94" s="449"/>
      <c r="F94" s="5"/>
      <c r="G94" s="5"/>
    </row>
    <row r="95" spans="1:7" ht="13.5" hidden="1">
      <c r="A95" s="224"/>
      <c r="B95" s="224"/>
      <c r="C95" s="448"/>
      <c r="D95" s="448"/>
      <c r="E95" s="449"/>
      <c r="F95" s="5"/>
      <c r="G95" s="5"/>
    </row>
    <row r="96" spans="1:7" ht="13.5" hidden="1">
      <c r="A96" s="224" t="s">
        <v>55</v>
      </c>
      <c r="B96" s="224"/>
      <c r="C96" s="448"/>
      <c r="D96" s="448"/>
      <c r="E96" s="449"/>
      <c r="F96" s="5"/>
      <c r="G96" s="5"/>
    </row>
    <row r="97" spans="1:5" s="37" customFormat="1" ht="13.5" hidden="1">
      <c r="A97" s="1"/>
      <c r="B97" s="1"/>
      <c r="C97" s="1"/>
      <c r="D97" s="1"/>
      <c r="E97" s="3"/>
    </row>
    <row r="98" spans="1:5" s="37" customFormat="1" ht="12.75">
      <c r="A98" s="3"/>
      <c r="B98" s="3"/>
      <c r="C98" s="3"/>
      <c r="D98" s="408"/>
      <c r="E98" s="408"/>
    </row>
    <row r="99" spans="1:12" s="51" customFormat="1" ht="48" customHeight="1">
      <c r="A99" s="643" t="s">
        <v>406</v>
      </c>
      <c r="B99" s="643"/>
      <c r="C99" s="84"/>
      <c r="D99" s="8" t="s">
        <v>56</v>
      </c>
      <c r="E99" s="8"/>
      <c r="F99" s="55"/>
      <c r="G99" s="253" t="s">
        <v>581</v>
      </c>
      <c r="H99" s="55"/>
      <c r="I99" s="55"/>
      <c r="J99" s="450"/>
      <c r="L99" s="530"/>
    </row>
    <row r="100" spans="1:12" s="51" customFormat="1" ht="13.5">
      <c r="A100" s="7"/>
      <c r="B100" s="8"/>
      <c r="C100" s="71"/>
      <c r="D100" s="8" t="s">
        <v>6</v>
      </c>
      <c r="E100" s="8"/>
      <c r="F100" s="55"/>
      <c r="G100" s="8" t="s">
        <v>7</v>
      </c>
      <c r="H100" s="55"/>
      <c r="I100" s="55"/>
      <c r="J100" s="451"/>
      <c r="L100" s="531"/>
    </row>
    <row r="101" spans="1:12" s="51" customFormat="1" ht="13.5">
      <c r="A101" s="17"/>
      <c r="B101" s="8"/>
      <c r="C101" s="71"/>
      <c r="D101" s="8"/>
      <c r="E101" s="8"/>
      <c r="F101" s="9"/>
      <c r="G101" s="7"/>
      <c r="H101" s="9"/>
      <c r="I101" s="9"/>
      <c r="J101" s="9"/>
      <c r="L101" s="7"/>
    </row>
    <row r="102" spans="1:12" s="51" customFormat="1" ht="13.5">
      <c r="A102" s="1" t="s">
        <v>22</v>
      </c>
      <c r="B102" s="8"/>
      <c r="C102" s="71"/>
      <c r="D102" s="8" t="s">
        <v>56</v>
      </c>
      <c r="E102" s="8"/>
      <c r="F102" s="55"/>
      <c r="G102" s="253" t="s">
        <v>582</v>
      </c>
      <c r="H102" s="55"/>
      <c r="I102" s="55"/>
      <c r="J102" s="452"/>
      <c r="L102" s="1"/>
    </row>
    <row r="103" spans="1:12" s="51" customFormat="1" ht="13.5">
      <c r="A103" s="3"/>
      <c r="B103" s="8"/>
      <c r="C103" s="71"/>
      <c r="D103" s="8" t="s">
        <v>6</v>
      </c>
      <c r="E103" s="8"/>
      <c r="F103" s="55"/>
      <c r="G103" s="8" t="s">
        <v>7</v>
      </c>
      <c r="H103" s="55"/>
      <c r="I103" s="55"/>
      <c r="J103" s="452"/>
      <c r="L103" s="1"/>
    </row>
    <row r="104" spans="1:10" s="29" customFormat="1" ht="15">
      <c r="A104" s="17"/>
      <c r="D104" s="8"/>
      <c r="F104" s="436"/>
      <c r="H104" s="453"/>
      <c r="I104" s="453"/>
      <c r="J104" s="453"/>
    </row>
  </sheetData>
  <sheetProtection/>
  <mergeCells count="22">
    <mergeCell ref="A9:H9"/>
    <mergeCell ref="A16:A18"/>
    <mergeCell ref="C16:C18"/>
    <mergeCell ref="E91:G92"/>
    <mergeCell ref="D76:D78"/>
    <mergeCell ref="E76:G77"/>
    <mergeCell ref="A7:K7"/>
    <mergeCell ref="A91:A93"/>
    <mergeCell ref="B91:B93"/>
    <mergeCell ref="C91:C93"/>
    <mergeCell ref="D91:D93"/>
    <mergeCell ref="A8:H8"/>
    <mergeCell ref="D16:D18"/>
    <mergeCell ref="E16:G17"/>
    <mergeCell ref="A10:F10"/>
    <mergeCell ref="A11:F11"/>
    <mergeCell ref="A99:B99"/>
    <mergeCell ref="A74:H75"/>
    <mergeCell ref="A76:A78"/>
    <mergeCell ref="B76:B78"/>
    <mergeCell ref="C76:C78"/>
    <mergeCell ref="B16:B18"/>
  </mergeCells>
  <printOptions/>
  <pageMargins left="0.7874015748031497" right="0" top="0.44" bottom="0.2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60" zoomScaleNormal="60" zoomScalePageLayoutView="0" workbookViewId="0" topLeftCell="A1">
      <selection activeCell="E40" sqref="E40"/>
    </sheetView>
  </sheetViews>
  <sheetFormatPr defaultColWidth="9.00390625" defaultRowHeight="12.75"/>
  <cols>
    <col min="1" max="1" width="114.125" style="0" customWidth="1"/>
    <col min="2" max="2" width="13.50390625" style="0" customWidth="1"/>
    <col min="3" max="3" width="13.00390625" style="0" customWidth="1"/>
    <col min="4" max="4" width="21.625" style="0" customWidth="1"/>
    <col min="5" max="5" width="21.875" style="0" customWidth="1"/>
    <col min="6" max="6" width="23.50390625" style="0" customWidth="1"/>
    <col min="7" max="7" width="14.125" style="0" customWidth="1"/>
    <col min="8" max="8" width="21.50390625" style="0" customWidth="1"/>
    <col min="9" max="9" width="23.50390625" style="0" customWidth="1"/>
    <col min="10" max="10" width="9.00390625" style="0" hidden="1" customWidth="1"/>
    <col min="11" max="14" width="10.375" style="0" customWidth="1"/>
  </cols>
  <sheetData>
    <row r="1" spans="1:13" ht="18">
      <c r="A1" s="579" t="s">
        <v>190</v>
      </c>
      <c r="B1" s="579"/>
      <c r="C1" s="579"/>
      <c r="D1" s="579"/>
      <c r="E1" s="579"/>
      <c r="F1" s="579"/>
      <c r="G1" s="579"/>
      <c r="H1" s="579"/>
      <c r="I1" s="579"/>
      <c r="J1" s="369"/>
      <c r="K1" s="369"/>
      <c r="L1" s="369"/>
      <c r="M1" s="369"/>
    </row>
    <row r="2" spans="1:3" ht="17.25">
      <c r="A2" s="134"/>
      <c r="C2" s="152"/>
    </row>
    <row r="3" spans="1:13" ht="17.25">
      <c r="A3" s="580" t="s">
        <v>191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3" ht="17.25">
      <c r="A4" s="581" t="s">
        <v>458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3" ht="18">
      <c r="A5" s="368"/>
      <c r="C5" s="152"/>
    </row>
    <row r="6" spans="1:3" ht="18">
      <c r="A6" s="368"/>
      <c r="C6" s="152"/>
    </row>
    <row r="7" spans="1:9" ht="18">
      <c r="A7" s="584" t="s">
        <v>182</v>
      </c>
      <c r="B7" s="584" t="s">
        <v>192</v>
      </c>
      <c r="C7" s="584" t="s">
        <v>193</v>
      </c>
      <c r="D7" s="587" t="s">
        <v>194</v>
      </c>
      <c r="E7" s="587"/>
      <c r="F7" s="587"/>
      <c r="G7" s="587"/>
      <c r="H7" s="587"/>
      <c r="I7" s="587"/>
    </row>
    <row r="8" spans="1:9" ht="18">
      <c r="A8" s="585"/>
      <c r="B8" s="585"/>
      <c r="C8" s="585"/>
      <c r="D8" s="587" t="s">
        <v>195</v>
      </c>
      <c r="E8" s="587"/>
      <c r="F8" s="587"/>
      <c r="G8" s="587"/>
      <c r="H8" s="587"/>
      <c r="I8" s="587"/>
    </row>
    <row r="9" spans="1:9" ht="18">
      <c r="A9" s="585"/>
      <c r="B9" s="585"/>
      <c r="C9" s="585"/>
      <c r="D9" s="584" t="s">
        <v>4</v>
      </c>
      <c r="E9" s="587" t="s">
        <v>146</v>
      </c>
      <c r="F9" s="587"/>
      <c r="G9" s="587"/>
      <c r="H9" s="587"/>
      <c r="I9" s="587"/>
    </row>
    <row r="10" spans="1:13" ht="18">
      <c r="A10" s="585"/>
      <c r="B10" s="585"/>
      <c r="C10" s="585"/>
      <c r="D10" s="585"/>
      <c r="E10" s="588" t="s">
        <v>196</v>
      </c>
      <c r="F10" s="588" t="s">
        <v>197</v>
      </c>
      <c r="G10" s="588" t="s">
        <v>198</v>
      </c>
      <c r="H10" s="590" t="s">
        <v>199</v>
      </c>
      <c r="I10" s="590"/>
      <c r="J10" s="139"/>
      <c r="K10" s="139"/>
      <c r="L10" s="139"/>
      <c r="M10" s="139"/>
    </row>
    <row r="11" spans="1:13" ht="18">
      <c r="A11" s="586"/>
      <c r="B11" s="586"/>
      <c r="C11" s="586"/>
      <c r="D11" s="586"/>
      <c r="E11" s="589"/>
      <c r="F11" s="589"/>
      <c r="G11" s="589"/>
      <c r="H11" s="350" t="s">
        <v>4</v>
      </c>
      <c r="I11" s="350" t="s">
        <v>231</v>
      </c>
      <c r="J11" s="139"/>
      <c r="K11" s="139"/>
      <c r="L11" s="139"/>
      <c r="M11" s="139"/>
    </row>
    <row r="12" spans="1:9" ht="18">
      <c r="A12" s="350">
        <v>1</v>
      </c>
      <c r="B12" s="350">
        <v>2</v>
      </c>
      <c r="C12" s="350">
        <v>3</v>
      </c>
      <c r="D12" s="350">
        <v>4</v>
      </c>
      <c r="E12" s="350">
        <v>5</v>
      </c>
      <c r="F12" s="350">
        <v>6</v>
      </c>
      <c r="G12" s="350">
        <v>7</v>
      </c>
      <c r="H12" s="350">
        <v>8</v>
      </c>
      <c r="I12" s="350">
        <v>9</v>
      </c>
    </row>
    <row r="13" spans="1:13" ht="17.25">
      <c r="A13" s="366" t="s">
        <v>200</v>
      </c>
      <c r="B13" s="365">
        <v>100</v>
      </c>
      <c r="C13" s="365" t="s">
        <v>201</v>
      </c>
      <c r="D13" s="364">
        <f>E13+F13+G13+H13</f>
        <v>24698300</v>
      </c>
      <c r="E13" s="364">
        <f>E15</f>
        <v>20309800</v>
      </c>
      <c r="F13" s="364">
        <f>F18</f>
        <v>4388500</v>
      </c>
      <c r="G13" s="365">
        <f>G18</f>
        <v>0</v>
      </c>
      <c r="H13" s="364">
        <f>H14+H15+H16+H17+H19+H20</f>
        <v>0</v>
      </c>
      <c r="I13" s="366"/>
      <c r="J13" s="375"/>
      <c r="K13" s="288"/>
      <c r="L13" s="288"/>
      <c r="M13" s="288"/>
    </row>
    <row r="14" spans="1:10" ht="18">
      <c r="A14" s="357" t="s">
        <v>232</v>
      </c>
      <c r="B14" s="350">
        <v>110</v>
      </c>
      <c r="C14" s="350">
        <v>120</v>
      </c>
      <c r="D14" s="355">
        <f>H14</f>
        <v>0</v>
      </c>
      <c r="E14" s="350" t="s">
        <v>201</v>
      </c>
      <c r="F14" s="350" t="s">
        <v>201</v>
      </c>
      <c r="G14" s="350" t="s">
        <v>201</v>
      </c>
      <c r="H14" s="357"/>
      <c r="I14" s="350" t="s">
        <v>201</v>
      </c>
      <c r="J14" s="374"/>
    </row>
    <row r="15" spans="1:10" ht="18">
      <c r="A15" s="187" t="s">
        <v>202</v>
      </c>
      <c r="B15" s="350">
        <v>120</v>
      </c>
      <c r="C15" s="350">
        <v>130</v>
      </c>
      <c r="D15" s="355">
        <f>E15+H15</f>
        <v>20309800</v>
      </c>
      <c r="E15" s="349">
        <f>E21</f>
        <v>20309800</v>
      </c>
      <c r="F15" s="350" t="s">
        <v>201</v>
      </c>
      <c r="G15" s="350" t="s">
        <v>201</v>
      </c>
      <c r="H15" s="358"/>
      <c r="I15" s="357"/>
      <c r="J15" s="374"/>
    </row>
    <row r="16" spans="1:10" ht="21" customHeight="1">
      <c r="A16" s="357" t="s">
        <v>203</v>
      </c>
      <c r="B16" s="350">
        <v>130</v>
      </c>
      <c r="C16" s="350">
        <v>180</v>
      </c>
      <c r="D16" s="362">
        <f>H16</f>
        <v>0</v>
      </c>
      <c r="E16" s="350" t="s">
        <v>201</v>
      </c>
      <c r="F16" s="350" t="s">
        <v>201</v>
      </c>
      <c r="G16" s="350" t="s">
        <v>201</v>
      </c>
      <c r="H16" s="357"/>
      <c r="I16" s="350" t="s">
        <v>201</v>
      </c>
      <c r="J16" s="374"/>
    </row>
    <row r="17" spans="1:10" ht="39" customHeight="1">
      <c r="A17" s="367" t="s">
        <v>230</v>
      </c>
      <c r="B17" s="361">
        <v>140</v>
      </c>
      <c r="C17" s="350">
        <v>180</v>
      </c>
      <c r="D17" s="362">
        <f>H17</f>
        <v>0</v>
      </c>
      <c r="E17" s="350" t="s">
        <v>201</v>
      </c>
      <c r="F17" s="350" t="s">
        <v>201</v>
      </c>
      <c r="G17" s="350" t="s">
        <v>201</v>
      </c>
      <c r="H17" s="357"/>
      <c r="I17" s="350" t="s">
        <v>201</v>
      </c>
      <c r="J17" s="374"/>
    </row>
    <row r="18" spans="1:10" ht="20.25" customHeight="1">
      <c r="A18" s="357" t="s">
        <v>204</v>
      </c>
      <c r="B18" s="361">
        <v>150</v>
      </c>
      <c r="C18" s="350">
        <v>180</v>
      </c>
      <c r="D18" s="355">
        <f>F18+G18</f>
        <v>4388500</v>
      </c>
      <c r="E18" s="350" t="s">
        <v>201</v>
      </c>
      <c r="F18" s="358">
        <f>F21</f>
        <v>4388500</v>
      </c>
      <c r="G18" s="357"/>
      <c r="H18" s="350" t="s">
        <v>201</v>
      </c>
      <c r="I18" s="350" t="s">
        <v>201</v>
      </c>
      <c r="J18" s="374"/>
    </row>
    <row r="19" spans="1:10" ht="18">
      <c r="A19" s="357" t="s">
        <v>205</v>
      </c>
      <c r="B19" s="350">
        <v>160</v>
      </c>
      <c r="C19" s="350">
        <v>180</v>
      </c>
      <c r="D19" s="350">
        <f>H19</f>
        <v>0</v>
      </c>
      <c r="E19" s="350" t="s">
        <v>201</v>
      </c>
      <c r="F19" s="350" t="s">
        <v>201</v>
      </c>
      <c r="G19" s="350" t="s">
        <v>201</v>
      </c>
      <c r="H19" s="349">
        <f>H21</f>
        <v>0</v>
      </c>
      <c r="I19" s="357"/>
      <c r="J19" s="374"/>
    </row>
    <row r="20" spans="1:10" ht="18">
      <c r="A20" s="357" t="s">
        <v>206</v>
      </c>
      <c r="B20" s="350">
        <v>180</v>
      </c>
      <c r="C20" s="350" t="s">
        <v>201</v>
      </c>
      <c r="D20" s="350">
        <f>H20</f>
        <v>0</v>
      </c>
      <c r="E20" s="350" t="s">
        <v>201</v>
      </c>
      <c r="F20" s="350" t="s">
        <v>201</v>
      </c>
      <c r="G20" s="350" t="s">
        <v>201</v>
      </c>
      <c r="H20" s="357"/>
      <c r="I20" s="350" t="s">
        <v>201</v>
      </c>
      <c r="J20" s="374"/>
    </row>
    <row r="21" spans="1:13" ht="17.25">
      <c r="A21" s="366" t="s">
        <v>207</v>
      </c>
      <c r="B21" s="365">
        <v>200</v>
      </c>
      <c r="C21" s="365" t="s">
        <v>201</v>
      </c>
      <c r="D21" s="364">
        <f aca="true" t="shared" si="0" ref="D21:I21">D22+D28+D31+D35+D36+D38</f>
        <v>24698300</v>
      </c>
      <c r="E21" s="364">
        <f t="shared" si="0"/>
        <v>20309800</v>
      </c>
      <c r="F21" s="364">
        <f>F22+F28+F31+F35+F36+F38</f>
        <v>4388500</v>
      </c>
      <c r="G21" s="364">
        <f t="shared" si="0"/>
        <v>0</v>
      </c>
      <c r="H21" s="364">
        <f t="shared" si="0"/>
        <v>0</v>
      </c>
      <c r="I21" s="364">
        <f t="shared" si="0"/>
        <v>0</v>
      </c>
      <c r="J21" s="375"/>
      <c r="K21" s="288"/>
      <c r="L21" s="288"/>
      <c r="M21" s="288"/>
    </row>
    <row r="22" spans="1:9" ht="18">
      <c r="A22" s="357" t="s">
        <v>208</v>
      </c>
      <c r="B22" s="350">
        <v>210</v>
      </c>
      <c r="C22" s="350"/>
      <c r="D22" s="355">
        <f aca="true" t="shared" si="1" ref="D22:I22">D23+D24+D25+D26+D27</f>
        <v>18007820</v>
      </c>
      <c r="E22" s="356">
        <f t="shared" si="1"/>
        <v>15627420</v>
      </c>
      <c r="F22" s="355">
        <f t="shared" si="1"/>
        <v>2380400</v>
      </c>
      <c r="G22" s="355">
        <f t="shared" si="1"/>
        <v>0</v>
      </c>
      <c r="H22" s="355">
        <f t="shared" si="1"/>
        <v>0</v>
      </c>
      <c r="I22" s="355">
        <f t="shared" si="1"/>
        <v>0</v>
      </c>
    </row>
    <row r="23" spans="1:9" ht="18">
      <c r="A23" s="151" t="s">
        <v>235</v>
      </c>
      <c r="B23" s="588">
        <v>211</v>
      </c>
      <c r="C23" s="363">
        <v>111</v>
      </c>
      <c r="D23" s="354">
        <f>E23+F23+G23+H23</f>
        <v>13829957.49</v>
      </c>
      <c r="E23" s="354">
        <v>12001659.93</v>
      </c>
      <c r="F23" s="354">
        <v>1828297.56</v>
      </c>
      <c r="G23" s="349"/>
      <c r="H23" s="358">
        <f>'[1]1'!M26</f>
        <v>0</v>
      </c>
      <c r="I23" s="349"/>
    </row>
    <row r="24" spans="1:9" ht="39.75" customHeight="1">
      <c r="A24" s="151" t="s">
        <v>240</v>
      </c>
      <c r="B24" s="591"/>
      <c r="C24" s="350">
        <v>112</v>
      </c>
      <c r="D24" s="354">
        <f>E24+F24+G24+H24</f>
        <v>1200</v>
      </c>
      <c r="E24" s="353">
        <v>1200</v>
      </c>
      <c r="F24" s="354"/>
      <c r="G24" s="349"/>
      <c r="H24" s="349"/>
      <c r="I24" s="349"/>
    </row>
    <row r="25" spans="1:9" ht="18">
      <c r="A25" s="151" t="s">
        <v>269</v>
      </c>
      <c r="B25" s="591"/>
      <c r="C25" s="350">
        <v>112</v>
      </c>
      <c r="D25" s="354">
        <f>E25+F25+G25+H25</f>
        <v>0</v>
      </c>
      <c r="E25" s="353">
        <f>H16</f>
        <v>0</v>
      </c>
      <c r="F25" s="353">
        <f>H17</f>
        <v>0</v>
      </c>
      <c r="G25" s="349"/>
      <c r="H25" s="349"/>
      <c r="I25" s="349"/>
    </row>
    <row r="26" spans="1:10" ht="18">
      <c r="A26" s="151" t="s">
        <v>233</v>
      </c>
      <c r="B26" s="591"/>
      <c r="C26" s="350">
        <v>113</v>
      </c>
      <c r="D26" s="354">
        <f>E26+F26+G26+H26</f>
        <v>0</v>
      </c>
      <c r="E26" s="353"/>
      <c r="F26" s="353"/>
      <c r="G26" s="349"/>
      <c r="H26" s="349"/>
      <c r="I26" s="349"/>
      <c r="J26" t="s">
        <v>234</v>
      </c>
    </row>
    <row r="27" spans="1:9" ht="18">
      <c r="A27" s="155" t="s">
        <v>226</v>
      </c>
      <c r="B27" s="589"/>
      <c r="C27" s="350">
        <v>119</v>
      </c>
      <c r="D27" s="354">
        <f>E27+F27+G27+H27</f>
        <v>4176662.51</v>
      </c>
      <c r="E27" s="353">
        <v>3624560.07</v>
      </c>
      <c r="F27" s="354">
        <v>552102.44</v>
      </c>
      <c r="G27" s="349"/>
      <c r="H27" s="349"/>
      <c r="I27" s="349"/>
    </row>
    <row r="28" spans="1:9" ht="21" customHeight="1">
      <c r="A28" s="357" t="s">
        <v>210</v>
      </c>
      <c r="B28" s="588">
        <v>220</v>
      </c>
      <c r="C28" s="350"/>
      <c r="D28" s="356">
        <f aca="true" t="shared" si="2" ref="D28:I28">D29+D30</f>
        <v>1256200</v>
      </c>
      <c r="E28" s="356">
        <f t="shared" si="2"/>
        <v>0</v>
      </c>
      <c r="F28" s="356">
        <f t="shared" si="2"/>
        <v>1256200</v>
      </c>
      <c r="G28" s="355">
        <f t="shared" si="2"/>
        <v>0</v>
      </c>
      <c r="H28" s="355">
        <f t="shared" si="2"/>
        <v>0</v>
      </c>
      <c r="I28" s="355">
        <f t="shared" si="2"/>
        <v>0</v>
      </c>
    </row>
    <row r="29" spans="1:10" ht="39" customHeight="1">
      <c r="A29" s="151" t="s">
        <v>236</v>
      </c>
      <c r="B29" s="591"/>
      <c r="C29" s="350">
        <v>321</v>
      </c>
      <c r="D29" s="354">
        <f>E29+F29+H29</f>
        <v>1256200</v>
      </c>
      <c r="E29" s="353">
        <f>'таб.2 ФХД'!E29</f>
        <v>0</v>
      </c>
      <c r="F29" s="353">
        <v>1256200</v>
      </c>
      <c r="G29" s="349"/>
      <c r="H29" s="349"/>
      <c r="I29" s="349"/>
      <c r="J29" t="s">
        <v>227</v>
      </c>
    </row>
    <row r="30" spans="1:10" ht="28.5" customHeight="1">
      <c r="A30" s="151" t="s">
        <v>241</v>
      </c>
      <c r="B30" s="589"/>
      <c r="C30" s="350">
        <v>323</v>
      </c>
      <c r="D30" s="354">
        <f>E30+F30+H30</f>
        <v>0</v>
      </c>
      <c r="E30" s="353"/>
      <c r="F30" s="353"/>
      <c r="G30" s="349"/>
      <c r="H30" s="349"/>
      <c r="I30" s="349"/>
      <c r="J30" t="s">
        <v>229</v>
      </c>
    </row>
    <row r="31" spans="1:9" ht="20.25" customHeight="1">
      <c r="A31" s="357" t="s">
        <v>211</v>
      </c>
      <c r="B31" s="588">
        <v>230</v>
      </c>
      <c r="C31" s="362"/>
      <c r="D31" s="356">
        <f aca="true" t="shared" si="3" ref="D31:I31">D32+D33+D34</f>
        <v>304076</v>
      </c>
      <c r="E31" s="356">
        <f t="shared" si="3"/>
        <v>304076</v>
      </c>
      <c r="F31" s="356">
        <f t="shared" si="3"/>
        <v>0</v>
      </c>
      <c r="G31" s="355">
        <f t="shared" si="3"/>
        <v>0</v>
      </c>
      <c r="H31" s="355">
        <f t="shared" si="3"/>
        <v>0</v>
      </c>
      <c r="I31" s="355">
        <f t="shared" si="3"/>
        <v>0</v>
      </c>
    </row>
    <row r="32" spans="1:9" ht="20.25" customHeight="1">
      <c r="A32" s="151" t="s">
        <v>237</v>
      </c>
      <c r="B32" s="591"/>
      <c r="C32" s="350">
        <v>851</v>
      </c>
      <c r="D32" s="354">
        <f>E32+F32+H32</f>
        <v>303300</v>
      </c>
      <c r="E32" s="353">
        <f>'таб.2 ФХД'!E32</f>
        <v>303300</v>
      </c>
      <c r="F32" s="353"/>
      <c r="G32" s="349"/>
      <c r="H32" s="349"/>
      <c r="I32" s="349"/>
    </row>
    <row r="33" spans="1:9" ht="18">
      <c r="A33" s="151" t="s">
        <v>242</v>
      </c>
      <c r="B33" s="591"/>
      <c r="C33" s="350">
        <v>852</v>
      </c>
      <c r="D33" s="354">
        <f>E33+F33+H33</f>
        <v>0</v>
      </c>
      <c r="E33" s="353"/>
      <c r="F33" s="349">
        <f>'[1]10'!D18</f>
        <v>0</v>
      </c>
      <c r="G33" s="349"/>
      <c r="H33" s="349"/>
      <c r="I33" s="349"/>
    </row>
    <row r="34" spans="1:9" ht="18">
      <c r="A34" s="151" t="s">
        <v>243</v>
      </c>
      <c r="B34" s="589"/>
      <c r="C34" s="350">
        <v>853</v>
      </c>
      <c r="D34" s="354">
        <f>E34+F34+H34</f>
        <v>776</v>
      </c>
      <c r="E34" s="353">
        <v>776</v>
      </c>
      <c r="F34" s="349"/>
      <c r="G34" s="349"/>
      <c r="H34" s="349"/>
      <c r="I34" s="349"/>
    </row>
    <row r="35" spans="1:9" ht="18">
      <c r="A35" s="357" t="s">
        <v>228</v>
      </c>
      <c r="B35" s="361">
        <v>240</v>
      </c>
      <c r="C35" s="350"/>
      <c r="D35" s="358">
        <f>E35+F35+H35</f>
        <v>0</v>
      </c>
      <c r="E35" s="360"/>
      <c r="F35" s="360"/>
      <c r="G35" s="360"/>
      <c r="H35" s="360"/>
      <c r="I35" s="360"/>
    </row>
    <row r="36" spans="1:9" ht="22.5" customHeight="1">
      <c r="A36" s="359" t="s">
        <v>212</v>
      </c>
      <c r="B36" s="588">
        <v>250</v>
      </c>
      <c r="C36" s="350"/>
      <c r="D36" s="355">
        <f aca="true" t="shared" si="4" ref="D36:I36">D37</f>
        <v>0</v>
      </c>
      <c r="E36" s="355">
        <f t="shared" si="4"/>
        <v>0</v>
      </c>
      <c r="F36" s="355">
        <f t="shared" si="4"/>
        <v>0</v>
      </c>
      <c r="G36" s="355">
        <f t="shared" si="4"/>
        <v>0</v>
      </c>
      <c r="H36" s="355">
        <f t="shared" si="4"/>
        <v>0</v>
      </c>
      <c r="I36" s="355">
        <f t="shared" si="4"/>
        <v>0</v>
      </c>
    </row>
    <row r="37" spans="1:9" ht="76.5" customHeight="1">
      <c r="A37" s="151" t="s">
        <v>238</v>
      </c>
      <c r="B37" s="589"/>
      <c r="C37" s="350">
        <v>831</v>
      </c>
      <c r="D37" s="358"/>
      <c r="E37" s="349"/>
      <c r="F37" s="349"/>
      <c r="G37" s="349"/>
      <c r="H37" s="349"/>
      <c r="I37" s="349"/>
    </row>
    <row r="38" spans="1:14" s="342" customFormat="1" ht="20.25" customHeight="1">
      <c r="A38" s="370" t="s">
        <v>213</v>
      </c>
      <c r="B38" s="588">
        <v>260</v>
      </c>
      <c r="C38" s="371" t="s">
        <v>201</v>
      </c>
      <c r="D38" s="372">
        <f aca="true" t="shared" si="5" ref="D38:I38">D39+D40</f>
        <v>5130204</v>
      </c>
      <c r="E38" s="372">
        <f t="shared" si="5"/>
        <v>4378304</v>
      </c>
      <c r="F38" s="373">
        <f t="shared" si="5"/>
        <v>751900</v>
      </c>
      <c r="G38" s="373">
        <f t="shared" si="5"/>
        <v>0</v>
      </c>
      <c r="H38" s="373">
        <f t="shared" si="5"/>
        <v>0</v>
      </c>
      <c r="I38" s="372">
        <f t="shared" si="5"/>
        <v>0</v>
      </c>
      <c r="J38" s="374"/>
      <c r="K38" s="374"/>
      <c r="L38" s="374"/>
      <c r="M38" s="374"/>
      <c r="N38" s="374"/>
    </row>
    <row r="39" spans="1:9" ht="39.75" customHeight="1">
      <c r="A39" s="151" t="s">
        <v>239</v>
      </c>
      <c r="B39" s="591"/>
      <c r="C39" s="350">
        <v>243</v>
      </c>
      <c r="D39" s="354">
        <f>E39+F39+G39</f>
        <v>0</v>
      </c>
      <c r="E39" s="353"/>
      <c r="F39" s="353"/>
      <c r="G39" s="349"/>
      <c r="H39" s="349"/>
      <c r="I39" s="349"/>
    </row>
    <row r="40" spans="1:9" ht="42.75" customHeight="1">
      <c r="A40" s="151" t="s">
        <v>244</v>
      </c>
      <c r="B40" s="589"/>
      <c r="C40" s="350">
        <v>244</v>
      </c>
      <c r="D40" s="354">
        <f>E40+F40+G40+H40</f>
        <v>5130204</v>
      </c>
      <c r="E40" s="539">
        <v>4378304</v>
      </c>
      <c r="F40" s="353">
        <v>751900</v>
      </c>
      <c r="G40" s="349"/>
      <c r="H40" s="349"/>
      <c r="I40" s="349"/>
    </row>
    <row r="41" spans="1:13" ht="21" customHeight="1">
      <c r="A41" s="348" t="s">
        <v>214</v>
      </c>
      <c r="B41" s="345">
        <v>300</v>
      </c>
      <c r="C41" s="345" t="s">
        <v>201</v>
      </c>
      <c r="D41" s="346">
        <f aca="true" t="shared" si="6" ref="D41:I41">D42+D44</f>
        <v>0</v>
      </c>
      <c r="E41" s="346">
        <f t="shared" si="6"/>
        <v>0</v>
      </c>
      <c r="F41" s="346">
        <f t="shared" si="6"/>
        <v>0</v>
      </c>
      <c r="G41" s="346">
        <f t="shared" si="6"/>
        <v>0</v>
      </c>
      <c r="H41" s="346">
        <f t="shared" si="6"/>
        <v>0</v>
      </c>
      <c r="I41" s="353">
        <f t="shared" si="6"/>
        <v>0</v>
      </c>
      <c r="J41" s="331"/>
      <c r="K41" s="331"/>
      <c r="L41" s="331"/>
      <c r="M41" s="331"/>
    </row>
    <row r="42" spans="1:9" ht="18">
      <c r="A42" s="352" t="s">
        <v>215</v>
      </c>
      <c r="B42" s="592">
        <v>310</v>
      </c>
      <c r="C42" s="590"/>
      <c r="D42" s="583">
        <f>E42+F42+H42</f>
        <v>0</v>
      </c>
      <c r="E42" s="582"/>
      <c r="F42" s="582"/>
      <c r="G42" s="583"/>
      <c r="H42" s="583"/>
      <c r="I42" s="583"/>
    </row>
    <row r="43" spans="1:9" ht="18">
      <c r="A43" s="352" t="s">
        <v>216</v>
      </c>
      <c r="B43" s="592"/>
      <c r="C43" s="590"/>
      <c r="D43" s="583"/>
      <c r="E43" s="582"/>
      <c r="F43" s="582"/>
      <c r="G43" s="583"/>
      <c r="H43" s="583"/>
      <c r="I43" s="583"/>
    </row>
    <row r="44" spans="1:9" ht="18">
      <c r="A44" s="352" t="s">
        <v>217</v>
      </c>
      <c r="B44" s="351">
        <v>320</v>
      </c>
      <c r="C44" s="350"/>
      <c r="D44" s="349"/>
      <c r="E44" s="353"/>
      <c r="F44" s="353"/>
      <c r="G44" s="349"/>
      <c r="H44" s="349"/>
      <c r="I44" s="349"/>
    </row>
    <row r="45" spans="1:13" ht="18">
      <c r="A45" s="348" t="s">
        <v>218</v>
      </c>
      <c r="B45" s="345">
        <v>400</v>
      </c>
      <c r="C45" s="345"/>
      <c r="D45" s="346">
        <f aca="true" t="shared" si="7" ref="D45:I45">D46+D48</f>
        <v>0</v>
      </c>
      <c r="E45" s="346">
        <f t="shared" si="7"/>
        <v>0</v>
      </c>
      <c r="F45" s="346">
        <f t="shared" si="7"/>
        <v>0</v>
      </c>
      <c r="G45" s="346">
        <f t="shared" si="7"/>
        <v>0</v>
      </c>
      <c r="H45" s="346">
        <f t="shared" si="7"/>
        <v>0</v>
      </c>
      <c r="I45" s="353">
        <f t="shared" si="7"/>
        <v>0</v>
      </c>
      <c r="J45" s="330"/>
      <c r="K45" s="331"/>
      <c r="L45" s="331"/>
      <c r="M45" s="331"/>
    </row>
    <row r="46" spans="1:9" ht="18">
      <c r="A46" s="352" t="s">
        <v>209</v>
      </c>
      <c r="B46" s="592">
        <v>410</v>
      </c>
      <c r="C46" s="588"/>
      <c r="D46" s="583">
        <f>E46+F46+H46</f>
        <v>0</v>
      </c>
      <c r="E46" s="582"/>
      <c r="F46" s="582"/>
      <c r="G46" s="583"/>
      <c r="H46" s="583"/>
      <c r="I46" s="583"/>
    </row>
    <row r="47" spans="1:10" ht="18">
      <c r="A47" s="352" t="s">
        <v>219</v>
      </c>
      <c r="B47" s="592"/>
      <c r="C47" s="589"/>
      <c r="D47" s="583"/>
      <c r="E47" s="582"/>
      <c r="F47" s="582"/>
      <c r="G47" s="583"/>
      <c r="H47" s="583"/>
      <c r="I47" s="583"/>
      <c r="J47" s="324"/>
    </row>
    <row r="48" spans="1:9" ht="18">
      <c r="A48" s="352" t="s">
        <v>220</v>
      </c>
      <c r="B48" s="351">
        <v>420</v>
      </c>
      <c r="C48" s="350"/>
      <c r="D48" s="349"/>
      <c r="E48" s="349"/>
      <c r="F48" s="349"/>
      <c r="G48" s="349"/>
      <c r="H48" s="349"/>
      <c r="I48" s="349"/>
    </row>
    <row r="49" spans="1:13" ht="17.25">
      <c r="A49" s="348" t="s">
        <v>221</v>
      </c>
      <c r="B49" s="345">
        <v>500</v>
      </c>
      <c r="C49" s="345" t="s">
        <v>201</v>
      </c>
      <c r="D49" s="328"/>
      <c r="E49" s="328"/>
      <c r="F49" s="328"/>
      <c r="G49" s="328"/>
      <c r="H49" s="347"/>
      <c r="I49" s="346"/>
      <c r="J49" s="330"/>
      <c r="K49" s="331"/>
      <c r="L49" s="331"/>
      <c r="M49" s="331"/>
    </row>
    <row r="50" spans="1:13" ht="17.25">
      <c r="A50" s="348" t="s">
        <v>222</v>
      </c>
      <c r="B50" s="345">
        <v>600</v>
      </c>
      <c r="C50" s="156" t="s">
        <v>201</v>
      </c>
      <c r="D50" s="182"/>
      <c r="E50" s="182"/>
      <c r="F50" s="182"/>
      <c r="G50" s="182"/>
      <c r="H50" s="328"/>
      <c r="I50" s="182"/>
      <c r="J50" s="154"/>
      <c r="K50" s="154"/>
      <c r="L50" s="154"/>
      <c r="M50" s="154"/>
    </row>
    <row r="51" spans="1:3" ht="18">
      <c r="A51" s="343"/>
      <c r="C51" s="152"/>
    </row>
    <row r="52" spans="1:3" ht="15">
      <c r="A52" s="145"/>
      <c r="C52" s="152"/>
    </row>
    <row r="53" spans="1:8" ht="18" hidden="1">
      <c r="A53" s="593" t="s">
        <v>406</v>
      </c>
      <c r="B53" s="593"/>
      <c r="C53" s="149"/>
      <c r="D53" s="275"/>
      <c r="E53" s="146"/>
      <c r="F53" s="275" t="s">
        <v>409</v>
      </c>
      <c r="G53" s="146"/>
      <c r="H53" s="146"/>
    </row>
    <row r="54" spans="1:8" ht="18" hidden="1">
      <c r="A54" s="593"/>
      <c r="B54" s="593"/>
      <c r="C54" s="148"/>
      <c r="D54" s="148" t="s">
        <v>6</v>
      </c>
      <c r="E54" s="129"/>
      <c r="F54" s="148" t="s">
        <v>7</v>
      </c>
      <c r="G54" s="129"/>
      <c r="H54" s="129"/>
    </row>
    <row r="55" spans="1:8" ht="18" hidden="1">
      <c r="A55" s="344" t="s">
        <v>407</v>
      </c>
      <c r="B55" s="272"/>
      <c r="C55" s="149"/>
      <c r="D55" s="275"/>
      <c r="E55" s="146"/>
      <c r="F55" s="274" t="s">
        <v>408</v>
      </c>
      <c r="G55" s="146"/>
      <c r="H55" s="276" t="s">
        <v>405</v>
      </c>
    </row>
    <row r="56" spans="1:8" ht="15" hidden="1">
      <c r="A56" s="146"/>
      <c r="B56" s="273"/>
      <c r="C56" s="148"/>
      <c r="D56" s="148" t="s">
        <v>6</v>
      </c>
      <c r="E56" s="148"/>
      <c r="F56" s="8" t="s">
        <v>7</v>
      </c>
      <c r="G56" s="148"/>
      <c r="H56" s="148" t="s">
        <v>224</v>
      </c>
    </row>
    <row r="57" spans="1:8" ht="15" hidden="1">
      <c r="A57" s="578" t="s">
        <v>225</v>
      </c>
      <c r="B57" s="578"/>
      <c r="C57" s="149"/>
      <c r="D57" s="149"/>
      <c r="E57" s="149"/>
      <c r="F57" s="146"/>
      <c r="G57" s="149"/>
      <c r="H57" s="149"/>
    </row>
    <row r="58" spans="1:3" ht="18" hidden="1">
      <c r="A58" s="343"/>
      <c r="C58" s="152"/>
    </row>
    <row r="59" spans="1:3" ht="18">
      <c r="A59" s="343"/>
      <c r="C59" s="152"/>
    </row>
    <row r="60" spans="1:3" ht="18">
      <c r="A60" s="343"/>
      <c r="C60" s="152"/>
    </row>
    <row r="61" ht="12.75">
      <c r="C61" s="152"/>
    </row>
    <row r="62" ht="12.75">
      <c r="C62" s="152"/>
    </row>
    <row r="63" ht="12.75">
      <c r="C63" s="152"/>
    </row>
    <row r="64" ht="12.75">
      <c r="C64" s="152"/>
    </row>
    <row r="65" ht="12.75">
      <c r="C65" s="152"/>
    </row>
    <row r="66" ht="12.75">
      <c r="C66" s="152"/>
    </row>
  </sheetData>
  <sheetProtection/>
  <mergeCells count="38">
    <mergeCell ref="A57:B57"/>
    <mergeCell ref="F46:F47"/>
    <mergeCell ref="B46:B47"/>
    <mergeCell ref="C46:C47"/>
    <mergeCell ref="D46:D47"/>
    <mergeCell ref="E46:E47"/>
    <mergeCell ref="A53:B53"/>
    <mergeCell ref="A54:B54"/>
    <mergeCell ref="C42:C43"/>
    <mergeCell ref="G46:G47"/>
    <mergeCell ref="D42:D43"/>
    <mergeCell ref="E42:E43"/>
    <mergeCell ref="H46:H47"/>
    <mergeCell ref="I46:I47"/>
    <mergeCell ref="B23:B27"/>
    <mergeCell ref="B28:B30"/>
    <mergeCell ref="B31:B34"/>
    <mergeCell ref="B36:B37"/>
    <mergeCell ref="B38:B40"/>
    <mergeCell ref="B42:B43"/>
    <mergeCell ref="D7:I7"/>
    <mergeCell ref="D8:I8"/>
    <mergeCell ref="D9:D11"/>
    <mergeCell ref="E9:I9"/>
    <mergeCell ref="E10:E11"/>
    <mergeCell ref="F10:F11"/>
    <mergeCell ref="G10:G11"/>
    <mergeCell ref="H10:I10"/>
    <mergeCell ref="A1:I1"/>
    <mergeCell ref="A3:M3"/>
    <mergeCell ref="A4:M4"/>
    <mergeCell ref="F42:F43"/>
    <mergeCell ref="G42:G43"/>
    <mergeCell ref="H42:H43"/>
    <mergeCell ref="I42:I43"/>
    <mergeCell ref="A7:A11"/>
    <mergeCell ref="B7:B11"/>
    <mergeCell ref="C7:C11"/>
  </mergeCells>
  <hyperlinks>
    <hyperlink ref="F8" r:id="rId1" display="dst3146"/>
  </hyperlinks>
  <printOptions/>
  <pageMargins left="0.75" right="0.75" top="0.3" bottom="0.24" header="0.5" footer="0.36"/>
  <pageSetup horizontalDpi="600" verticalDpi="600" orientation="landscape" paperSize="9" scale="46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zoomScalePageLayoutView="0" workbookViewId="0" topLeftCell="A14">
      <selection activeCell="D29" sqref="D29"/>
    </sheetView>
  </sheetViews>
  <sheetFormatPr defaultColWidth="9.125" defaultRowHeight="12.75"/>
  <cols>
    <col min="1" max="1" width="37.125" style="3" customWidth="1"/>
    <col min="2" max="2" width="23.875" style="3" customWidth="1"/>
    <col min="3" max="3" width="16.50390625" style="3" customWidth="1"/>
    <col min="4" max="4" width="20.50390625" style="3" customWidth="1"/>
    <col min="5" max="16384" width="9.125" style="3" customWidth="1"/>
  </cols>
  <sheetData>
    <row r="1" ht="13.5" hidden="1">
      <c r="C1" s="101" t="s">
        <v>349</v>
      </c>
    </row>
    <row r="2" ht="13.5" hidden="1">
      <c r="C2" s="101" t="s">
        <v>132</v>
      </c>
    </row>
    <row r="3" ht="15" customHeight="1" hidden="1">
      <c r="C3" s="101" t="s">
        <v>116</v>
      </c>
    </row>
    <row r="4" ht="13.5" hidden="1">
      <c r="C4" s="101" t="s">
        <v>115</v>
      </c>
    </row>
    <row r="5" ht="13.5" hidden="1">
      <c r="C5" s="101" t="s">
        <v>133</v>
      </c>
    </row>
    <row r="6" spans="2:5" ht="13.5">
      <c r="B6" s="13"/>
      <c r="C6" s="13"/>
      <c r="D6" s="56"/>
      <c r="E6"/>
    </row>
    <row r="7" spans="1:5" ht="45" customHeight="1">
      <c r="A7" s="648" t="s">
        <v>397</v>
      </c>
      <c r="B7" s="648"/>
      <c r="C7" s="648"/>
      <c r="D7" s="648"/>
      <c r="E7" s="648"/>
    </row>
    <row r="8" spans="1:4" ht="11.25" customHeight="1">
      <c r="A8" s="661" t="s">
        <v>147</v>
      </c>
      <c r="B8" s="661"/>
      <c r="C8" s="661"/>
      <c r="D8" s="661"/>
    </row>
    <row r="9" spans="1:3" ht="30.75" customHeight="1">
      <c r="A9" s="789" t="s">
        <v>340</v>
      </c>
      <c r="B9" s="789"/>
      <c r="C9" s="789"/>
    </row>
    <row r="10" spans="1:5" s="4" customFormat="1" ht="16.5" customHeight="1">
      <c r="A10" s="20"/>
      <c r="B10" s="20"/>
      <c r="C10" s="20"/>
      <c r="D10" s="20"/>
      <c r="E10" s="20"/>
    </row>
    <row r="11" spans="1:5" s="4" customFormat="1" ht="16.5" customHeight="1">
      <c r="A11" s="109" t="s">
        <v>268</v>
      </c>
      <c r="B11" s="20">
        <v>243</v>
      </c>
      <c r="C11" s="20"/>
      <c r="D11" s="20"/>
      <c r="E11" s="20"/>
    </row>
    <row r="12" spans="1:5" s="4" customFormat="1" ht="24.75" customHeight="1">
      <c r="A12" s="20"/>
      <c r="B12" s="20"/>
      <c r="C12" s="20"/>
      <c r="D12" s="20"/>
      <c r="E12" s="20"/>
    </row>
    <row r="13" spans="1:4" ht="48" customHeight="1">
      <c r="A13" s="798" t="s">
        <v>339</v>
      </c>
      <c r="B13" s="804" t="s">
        <v>302</v>
      </c>
      <c r="C13" s="807" t="s">
        <v>343</v>
      </c>
      <c r="D13" s="808"/>
    </row>
    <row r="14" spans="1:4" ht="72" customHeight="1">
      <c r="A14" s="800"/>
      <c r="B14" s="806"/>
      <c r="C14" s="226" t="s">
        <v>280</v>
      </c>
      <c r="D14" s="227" t="s">
        <v>314</v>
      </c>
    </row>
    <row r="15" spans="1:4" ht="23.25" customHeight="1" hidden="1">
      <c r="A15" s="48" t="s">
        <v>398</v>
      </c>
      <c r="B15" s="59"/>
      <c r="C15" s="60"/>
      <c r="D15" s="60">
        <v>0</v>
      </c>
    </row>
    <row r="16" spans="1:4" ht="26.25">
      <c r="A16" s="48" t="s">
        <v>520</v>
      </c>
      <c r="B16" s="59"/>
      <c r="C16" s="60">
        <v>2000000</v>
      </c>
      <c r="D16" s="60">
        <v>0</v>
      </c>
    </row>
    <row r="17" spans="1:4" ht="12.75">
      <c r="A17" s="48" t="s">
        <v>521</v>
      </c>
      <c r="B17" s="59"/>
      <c r="C17" s="60">
        <v>100000</v>
      </c>
      <c r="D17" s="60">
        <v>0</v>
      </c>
    </row>
    <row r="18" spans="1:4" ht="26.25">
      <c r="A18" s="48" t="s">
        <v>522</v>
      </c>
      <c r="B18" s="59"/>
      <c r="C18" s="60">
        <v>20000</v>
      </c>
      <c r="D18" s="60">
        <v>10000</v>
      </c>
    </row>
    <row r="19" spans="1:4" ht="12.75" hidden="1">
      <c r="A19" s="48"/>
      <c r="B19" s="59"/>
      <c r="C19" s="60"/>
      <c r="D19" s="60"/>
    </row>
    <row r="20" spans="1:4" ht="12.75">
      <c r="A20" s="48"/>
      <c r="B20" s="59"/>
      <c r="C20" s="60"/>
      <c r="D20" s="60">
        <v>0</v>
      </c>
    </row>
    <row r="21" spans="1:4" s="14" customFormat="1" ht="16.5" customHeight="1">
      <c r="A21" s="290" t="s">
        <v>55</v>
      </c>
      <c r="B21" s="291"/>
      <c r="C21" s="61">
        <f>SUM(C15+C16+C17+C20+C18+C19)</f>
        <v>2120000</v>
      </c>
      <c r="D21" s="61">
        <f>D18</f>
        <v>10000</v>
      </c>
    </row>
    <row r="22" ht="18" customHeight="1"/>
    <row r="23" ht="18" customHeight="1"/>
    <row r="25" spans="1:34" s="7" customFormat="1" ht="45.75" customHeight="1">
      <c r="A25" s="204" t="s">
        <v>406</v>
      </c>
      <c r="B25" s="8" t="s">
        <v>56</v>
      </c>
      <c r="D25" s="253" t="s">
        <v>581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7" customFormat="1" ht="13.5">
      <c r="B26" s="8" t="s">
        <v>6</v>
      </c>
      <c r="D26" s="8" t="s">
        <v>7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5" s="7" customFormat="1" ht="13.5">
      <c r="A27" s="17"/>
      <c r="B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4" ht="13.5">
      <c r="A28" s="1" t="s">
        <v>22</v>
      </c>
      <c r="B28" s="8" t="s">
        <v>56</v>
      </c>
      <c r="D28" s="253" t="s">
        <v>582</v>
      </c>
    </row>
    <row r="29" spans="2:4" ht="13.5">
      <c r="B29" s="8" t="s">
        <v>6</v>
      </c>
      <c r="D29" s="8" t="s">
        <v>7</v>
      </c>
    </row>
  </sheetData>
  <sheetProtection/>
  <mergeCells count="6">
    <mergeCell ref="A8:D8"/>
    <mergeCell ref="A7:E7"/>
    <mergeCell ref="A9:C9"/>
    <mergeCell ref="C13:D13"/>
    <mergeCell ref="A13:A14"/>
    <mergeCell ref="B13:B1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60" zoomScaleNormal="5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" sqref="A5"/>
    </sheetView>
  </sheetViews>
  <sheetFormatPr defaultColWidth="9.00390625" defaultRowHeight="12.75"/>
  <cols>
    <col min="1" max="1" width="74.125" style="0" customWidth="1"/>
    <col min="2" max="2" width="11.50390625" style="0" customWidth="1"/>
    <col min="3" max="3" width="14.50390625" style="152" customWidth="1"/>
    <col min="4" max="4" width="21.50390625" style="0" customWidth="1"/>
    <col min="5" max="7" width="25.375" style="0" customWidth="1"/>
    <col min="8" max="9" width="20.50390625" style="0" customWidth="1"/>
    <col min="10" max="10" width="12.375" style="0" bestFit="1" customWidth="1"/>
    <col min="12" max="12" width="14.50390625" style="0" bestFit="1" customWidth="1"/>
  </cols>
  <sheetData>
    <row r="1" spans="1:22" ht="18">
      <c r="A1" s="609" t="s">
        <v>190</v>
      </c>
      <c r="B1" s="609"/>
      <c r="C1" s="609"/>
      <c r="D1" s="609"/>
      <c r="E1" s="609"/>
      <c r="F1" s="609"/>
      <c r="G1" s="609"/>
      <c r="H1" s="609"/>
      <c r="I1" s="609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ht="17.25">
      <c r="A2" s="134"/>
    </row>
    <row r="3" spans="1:22" ht="17.25">
      <c r="A3" s="610" t="s">
        <v>191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7.25">
      <c r="A4" s="581" t="s">
        <v>585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136"/>
      <c r="O4" s="136"/>
      <c r="P4" s="136"/>
      <c r="Q4" s="136"/>
      <c r="R4" s="136"/>
      <c r="S4" s="136"/>
      <c r="T4" s="136"/>
      <c r="U4" s="136"/>
      <c r="V4" s="136"/>
    </row>
    <row r="5" ht="18">
      <c r="A5" s="137"/>
    </row>
    <row r="6" ht="18">
      <c r="A6" s="137"/>
    </row>
    <row r="7" spans="1:9" ht="18.75" customHeight="1">
      <c r="A7" s="605" t="s">
        <v>182</v>
      </c>
      <c r="B7" s="605" t="s">
        <v>192</v>
      </c>
      <c r="C7" s="605" t="s">
        <v>193</v>
      </c>
      <c r="D7" s="608" t="s">
        <v>194</v>
      </c>
      <c r="E7" s="608"/>
      <c r="F7" s="608"/>
      <c r="G7" s="608"/>
      <c r="H7" s="608"/>
      <c r="I7" s="608"/>
    </row>
    <row r="8" spans="1:9" ht="18">
      <c r="A8" s="606"/>
      <c r="B8" s="606"/>
      <c r="C8" s="606"/>
      <c r="D8" s="608" t="s">
        <v>195</v>
      </c>
      <c r="E8" s="608"/>
      <c r="F8" s="608"/>
      <c r="G8" s="608"/>
      <c r="H8" s="608"/>
      <c r="I8" s="608"/>
    </row>
    <row r="9" spans="1:9" ht="18">
      <c r="A9" s="606"/>
      <c r="B9" s="606"/>
      <c r="C9" s="606"/>
      <c r="D9" s="605" t="s">
        <v>4</v>
      </c>
      <c r="E9" s="608" t="s">
        <v>146</v>
      </c>
      <c r="F9" s="608"/>
      <c r="G9" s="608"/>
      <c r="H9" s="608"/>
      <c r="I9" s="608"/>
    </row>
    <row r="10" spans="1:9" s="139" customFormat="1" ht="127.5" customHeight="1">
      <c r="A10" s="606"/>
      <c r="B10" s="606"/>
      <c r="C10" s="606"/>
      <c r="D10" s="606"/>
      <c r="E10" s="597" t="s">
        <v>196</v>
      </c>
      <c r="F10" s="597" t="s">
        <v>197</v>
      </c>
      <c r="G10" s="597" t="s">
        <v>198</v>
      </c>
      <c r="H10" s="601" t="s">
        <v>199</v>
      </c>
      <c r="I10" s="601"/>
    </row>
    <row r="11" spans="1:9" s="139" customFormat="1" ht="29.25" customHeight="1">
      <c r="A11" s="607"/>
      <c r="B11" s="607"/>
      <c r="C11" s="607"/>
      <c r="D11" s="607"/>
      <c r="E11" s="599"/>
      <c r="F11" s="599"/>
      <c r="G11" s="599"/>
      <c r="H11" s="138" t="s">
        <v>4</v>
      </c>
      <c r="I11" s="138" t="s">
        <v>231</v>
      </c>
    </row>
    <row r="12" spans="1:9" ht="18">
      <c r="A12" s="138">
        <v>1</v>
      </c>
      <c r="B12" s="138">
        <v>2</v>
      </c>
      <c r="C12" s="138">
        <v>3</v>
      </c>
      <c r="D12" s="138">
        <v>4</v>
      </c>
      <c r="E12" s="138">
        <v>5</v>
      </c>
      <c r="F12" s="138">
        <v>6</v>
      </c>
      <c r="G12" s="138">
        <v>7</v>
      </c>
      <c r="H12" s="138">
        <v>8</v>
      </c>
      <c r="I12" s="138">
        <v>9</v>
      </c>
    </row>
    <row r="13" spans="1:9" s="288" customFormat="1" ht="17.25">
      <c r="A13" s="285" t="s">
        <v>200</v>
      </c>
      <c r="B13" s="286">
        <v>100</v>
      </c>
      <c r="C13" s="286" t="s">
        <v>201</v>
      </c>
      <c r="D13" s="287">
        <f>E13+F13+G13+H13</f>
        <v>30420490.17</v>
      </c>
      <c r="E13" s="287">
        <f>E15</f>
        <v>20804800</v>
      </c>
      <c r="F13" s="287">
        <f>F18</f>
        <v>9360453.21</v>
      </c>
      <c r="G13" s="286">
        <f>G18</f>
        <v>0</v>
      </c>
      <c r="H13" s="287">
        <f>H19</f>
        <v>255236.96000000002</v>
      </c>
      <c r="I13" s="285"/>
    </row>
    <row r="14" spans="1:9" ht="18">
      <c r="A14" s="140" t="s">
        <v>232</v>
      </c>
      <c r="B14" s="138">
        <v>110</v>
      </c>
      <c r="C14" s="138">
        <v>120</v>
      </c>
      <c r="D14" s="183">
        <f>H14</f>
        <v>0</v>
      </c>
      <c r="E14" s="138" t="s">
        <v>201</v>
      </c>
      <c r="F14" s="138" t="s">
        <v>201</v>
      </c>
      <c r="G14" s="138" t="s">
        <v>201</v>
      </c>
      <c r="H14" s="140"/>
      <c r="I14" s="138" t="s">
        <v>201</v>
      </c>
    </row>
    <row r="15" spans="1:9" ht="18">
      <c r="A15" s="187" t="s">
        <v>202</v>
      </c>
      <c r="B15" s="138">
        <v>120</v>
      </c>
      <c r="C15" s="138">
        <v>130</v>
      </c>
      <c r="D15" s="183">
        <f>E15+H15</f>
        <v>20804800</v>
      </c>
      <c r="E15" s="179">
        <f>E21-E50</f>
        <v>20804800</v>
      </c>
      <c r="F15" s="138" t="s">
        <v>201</v>
      </c>
      <c r="G15" s="138" t="s">
        <v>201</v>
      </c>
      <c r="H15" s="180"/>
      <c r="I15" s="140"/>
    </row>
    <row r="16" spans="1:9" ht="48" customHeight="1">
      <c r="A16" s="140" t="s">
        <v>203</v>
      </c>
      <c r="B16" s="138">
        <v>130</v>
      </c>
      <c r="C16" s="138">
        <v>150</v>
      </c>
      <c r="D16" s="153">
        <f>H16</f>
        <v>0</v>
      </c>
      <c r="E16" s="138" t="s">
        <v>201</v>
      </c>
      <c r="F16" s="138" t="s">
        <v>201</v>
      </c>
      <c r="G16" s="138" t="s">
        <v>201</v>
      </c>
      <c r="H16" s="140"/>
      <c r="I16" s="138" t="s">
        <v>201</v>
      </c>
    </row>
    <row r="17" spans="1:9" ht="54">
      <c r="A17" s="141" t="s">
        <v>230</v>
      </c>
      <c r="B17" s="142">
        <v>140</v>
      </c>
      <c r="C17" s="138">
        <v>150</v>
      </c>
      <c r="D17" s="153">
        <f>H17</f>
        <v>0</v>
      </c>
      <c r="E17" s="138" t="s">
        <v>201</v>
      </c>
      <c r="F17" s="138" t="s">
        <v>201</v>
      </c>
      <c r="G17" s="138" t="s">
        <v>201</v>
      </c>
      <c r="H17" s="140"/>
      <c r="I17" s="138" t="s">
        <v>201</v>
      </c>
    </row>
    <row r="18" spans="1:9" ht="18">
      <c r="A18" s="140" t="s">
        <v>204</v>
      </c>
      <c r="B18" s="142">
        <v>150</v>
      </c>
      <c r="C18" s="138">
        <v>150</v>
      </c>
      <c r="D18" s="183">
        <f>F18+G18</f>
        <v>9360453.21</v>
      </c>
      <c r="E18" s="138" t="s">
        <v>201</v>
      </c>
      <c r="F18" s="180">
        <f>F21</f>
        <v>9360453.21</v>
      </c>
      <c r="G18" s="140"/>
      <c r="H18" s="138" t="s">
        <v>201</v>
      </c>
      <c r="I18" s="138" t="s">
        <v>201</v>
      </c>
    </row>
    <row r="19" spans="1:9" ht="18">
      <c r="A19" s="140" t="s">
        <v>205</v>
      </c>
      <c r="B19" s="138">
        <v>160</v>
      </c>
      <c r="C19" s="138">
        <v>150</v>
      </c>
      <c r="D19" s="138">
        <f>H19</f>
        <v>255236.96000000002</v>
      </c>
      <c r="E19" s="138" t="s">
        <v>201</v>
      </c>
      <c r="F19" s="138" t="s">
        <v>201</v>
      </c>
      <c r="G19" s="138" t="s">
        <v>201</v>
      </c>
      <c r="H19" s="179">
        <f>H21-H50</f>
        <v>255236.96000000002</v>
      </c>
      <c r="I19" s="140"/>
    </row>
    <row r="20" spans="1:9" ht="18">
      <c r="A20" s="140" t="s">
        <v>206</v>
      </c>
      <c r="B20" s="138">
        <v>180</v>
      </c>
      <c r="C20" s="138" t="s">
        <v>201</v>
      </c>
      <c r="D20" s="138">
        <f>H20</f>
        <v>0</v>
      </c>
      <c r="E20" s="138" t="s">
        <v>201</v>
      </c>
      <c r="F20" s="138" t="s">
        <v>201</v>
      </c>
      <c r="G20" s="138" t="s">
        <v>201</v>
      </c>
      <c r="H20" s="140"/>
      <c r="I20" s="138" t="s">
        <v>201</v>
      </c>
    </row>
    <row r="21" spans="1:9" s="288" customFormat="1" ht="17.25">
      <c r="A21" s="285" t="s">
        <v>207</v>
      </c>
      <c r="B21" s="286">
        <v>200</v>
      </c>
      <c r="C21" s="286" t="s">
        <v>201</v>
      </c>
      <c r="D21" s="287">
        <f aca="true" t="shared" si="0" ref="D21:I21">D22+D28+D31+D35+D36+D38</f>
        <v>30610279.700000003</v>
      </c>
      <c r="E21" s="287">
        <f>E22+E28+E31+E35+E36+E38</f>
        <v>20983757.22</v>
      </c>
      <c r="F21" s="287">
        <f>F22+F28+F31+F35+F36+F38</f>
        <v>9360453.21</v>
      </c>
      <c r="G21" s="287">
        <f t="shared" si="0"/>
        <v>0</v>
      </c>
      <c r="H21" s="287">
        <f t="shared" si="0"/>
        <v>266069.27</v>
      </c>
      <c r="I21" s="287">
        <f t="shared" si="0"/>
        <v>0</v>
      </c>
    </row>
    <row r="22" spans="1:9" ht="18">
      <c r="A22" s="140" t="s">
        <v>208</v>
      </c>
      <c r="B22" s="138">
        <v>210</v>
      </c>
      <c r="C22" s="138"/>
      <c r="D22" s="325">
        <f aca="true" t="shared" si="1" ref="D22:I22">D23+D24+D25+D26+D27</f>
        <v>18687150.28</v>
      </c>
      <c r="E22" s="325">
        <f t="shared" si="1"/>
        <v>16060731.32</v>
      </c>
      <c r="F22" s="325">
        <f t="shared" si="1"/>
        <v>2601420</v>
      </c>
      <c r="G22" s="183">
        <f t="shared" si="1"/>
        <v>0</v>
      </c>
      <c r="H22" s="183">
        <f t="shared" si="1"/>
        <v>24998.96</v>
      </c>
      <c r="I22" s="183">
        <f t="shared" si="1"/>
        <v>0</v>
      </c>
    </row>
    <row r="23" spans="1:12" ht="18">
      <c r="A23" s="151" t="s">
        <v>235</v>
      </c>
      <c r="B23" s="597">
        <v>211</v>
      </c>
      <c r="C23" s="150">
        <v>111</v>
      </c>
      <c r="D23" s="326">
        <f>E23+F23+G23+H23</f>
        <v>14346922.86</v>
      </c>
      <c r="E23" s="326">
        <f>1!M24</f>
        <v>12332222.2</v>
      </c>
      <c r="F23" s="326">
        <f>1!M25</f>
        <v>1995500.05</v>
      </c>
      <c r="G23" s="179"/>
      <c r="H23" s="180">
        <f>1!M26</f>
        <v>19200.61</v>
      </c>
      <c r="I23" s="179"/>
      <c r="L23" s="324">
        <f>24759888.56-D21</f>
        <v>-5850391.140000004</v>
      </c>
    </row>
    <row r="24" spans="1:12" ht="36">
      <c r="A24" s="151" t="s">
        <v>240</v>
      </c>
      <c r="B24" s="598"/>
      <c r="C24" s="138">
        <v>112</v>
      </c>
      <c r="D24" s="180">
        <f>E24+F24+G24+H24</f>
        <v>0</v>
      </c>
      <c r="E24" s="327">
        <f>2!Q21</f>
        <v>0</v>
      </c>
      <c r="F24" s="326"/>
      <c r="G24" s="179"/>
      <c r="H24" s="179"/>
      <c r="I24" s="179"/>
      <c r="L24" s="324">
        <f>E21-19663640</f>
        <v>1320117.2199999988</v>
      </c>
    </row>
    <row r="25" spans="1:9" ht="18">
      <c r="A25" s="151" t="s">
        <v>269</v>
      </c>
      <c r="B25" s="598"/>
      <c r="C25" s="138">
        <v>112</v>
      </c>
      <c r="D25" s="180">
        <f>E25+F25+G25+H25</f>
        <v>0</v>
      </c>
      <c r="E25" s="327">
        <f>H16</f>
        <v>0</v>
      </c>
      <c r="F25" s="179"/>
      <c r="G25" s="179"/>
      <c r="H25" s="179"/>
      <c r="I25" s="179"/>
    </row>
    <row r="26" spans="1:9" ht="18">
      <c r="A26" s="151" t="s">
        <v>233</v>
      </c>
      <c r="B26" s="598"/>
      <c r="C26" s="138">
        <v>112</v>
      </c>
      <c r="D26" s="180">
        <f>E26+F26+G26+H26</f>
        <v>0</v>
      </c>
      <c r="E26" s="327"/>
      <c r="F26" s="179">
        <v>0</v>
      </c>
      <c r="G26" s="179"/>
      <c r="H26" s="179"/>
      <c r="I26" s="179"/>
    </row>
    <row r="27" spans="1:9" ht="18">
      <c r="A27" s="155" t="s">
        <v>226</v>
      </c>
      <c r="B27" s="599"/>
      <c r="C27" s="138">
        <v>119</v>
      </c>
      <c r="D27" s="326">
        <f>E27+F27+G27+H27</f>
        <v>4340227.42</v>
      </c>
      <c r="E27" s="327">
        <f>4!D32</f>
        <v>3728509.12</v>
      </c>
      <c r="F27" s="326">
        <f>4!F32</f>
        <v>605919.95</v>
      </c>
      <c r="G27" s="179"/>
      <c r="H27" s="179">
        <f>4!H32</f>
        <v>5798.35</v>
      </c>
      <c r="I27" s="179"/>
    </row>
    <row r="28" spans="1:9" ht="18">
      <c r="A28" s="140" t="s">
        <v>210</v>
      </c>
      <c r="B28" s="597">
        <v>220</v>
      </c>
      <c r="C28" s="138"/>
      <c r="D28" s="325">
        <f aca="true" t="shared" si="2" ref="D28:I28">D29+D30</f>
        <v>927440</v>
      </c>
      <c r="E28" s="325">
        <f t="shared" si="2"/>
        <v>0</v>
      </c>
      <c r="F28" s="325">
        <f t="shared" si="2"/>
        <v>927440</v>
      </c>
      <c r="G28" s="183">
        <f t="shared" si="2"/>
        <v>0</v>
      </c>
      <c r="H28" s="183">
        <f t="shared" si="2"/>
        <v>0</v>
      </c>
      <c r="I28" s="183">
        <f t="shared" si="2"/>
        <v>0</v>
      </c>
    </row>
    <row r="29" spans="1:9" ht="36">
      <c r="A29" s="151" t="s">
        <v>236</v>
      </c>
      <c r="B29" s="598"/>
      <c r="C29" s="138">
        <v>321</v>
      </c>
      <c r="D29" s="326">
        <f>E29+F29+G29+H29</f>
        <v>927440</v>
      </c>
      <c r="E29" s="327"/>
      <c r="F29" s="327">
        <f>'321'!G21</f>
        <v>927440</v>
      </c>
      <c r="G29" s="179"/>
      <c r="H29" s="179"/>
      <c r="I29" s="179"/>
    </row>
    <row r="30" spans="1:9" ht="36">
      <c r="A30" s="151" t="s">
        <v>241</v>
      </c>
      <c r="B30" s="599"/>
      <c r="C30" s="138">
        <v>323</v>
      </c>
      <c r="D30" s="326">
        <f>E30+F30+H30</f>
        <v>0</v>
      </c>
      <c r="E30" s="327"/>
      <c r="F30" s="327"/>
      <c r="G30" s="179"/>
      <c r="H30" s="179"/>
      <c r="I30" s="179"/>
    </row>
    <row r="31" spans="1:9" ht="18">
      <c r="A31" s="140" t="s">
        <v>211</v>
      </c>
      <c r="B31" s="597">
        <v>230</v>
      </c>
      <c r="C31" s="153"/>
      <c r="D31" s="325">
        <f aca="true" t="shared" si="3" ref="D31:I31">D32+D33+D34</f>
        <v>334085.07</v>
      </c>
      <c r="E31" s="325">
        <f t="shared" si="3"/>
        <v>334076</v>
      </c>
      <c r="F31" s="325">
        <f t="shared" si="3"/>
        <v>0</v>
      </c>
      <c r="G31" s="325">
        <f t="shared" si="3"/>
        <v>0</v>
      </c>
      <c r="H31" s="325">
        <f t="shared" si="3"/>
        <v>9.07</v>
      </c>
      <c r="I31" s="183">
        <f t="shared" si="3"/>
        <v>0</v>
      </c>
    </row>
    <row r="32" spans="1:9" ht="36">
      <c r="A32" s="151" t="s">
        <v>237</v>
      </c>
      <c r="B32" s="598"/>
      <c r="C32" s="138">
        <v>851</v>
      </c>
      <c r="D32" s="326">
        <f>E32+F32+H32</f>
        <v>303300</v>
      </c>
      <c r="E32" s="327">
        <v>303300</v>
      </c>
      <c r="F32" s="327">
        <f>8!F21</f>
        <v>0</v>
      </c>
      <c r="G32" s="327"/>
      <c r="H32" s="327">
        <f>8!G21</f>
        <v>0</v>
      </c>
      <c r="I32" s="179"/>
    </row>
    <row r="33" spans="1:9" s="336" customFormat="1" ht="18">
      <c r="A33" s="337" t="s">
        <v>242</v>
      </c>
      <c r="B33" s="598"/>
      <c r="C33" s="298">
        <v>852</v>
      </c>
      <c r="D33" s="326">
        <f>E33+F33+H33</f>
        <v>0</v>
      </c>
      <c r="E33" s="327"/>
      <c r="F33" s="327"/>
      <c r="G33" s="327"/>
      <c r="H33" s="327"/>
      <c r="I33" s="327"/>
    </row>
    <row r="34" spans="1:9" ht="18">
      <c r="A34" s="151" t="s">
        <v>243</v>
      </c>
      <c r="B34" s="599"/>
      <c r="C34" s="138">
        <v>853</v>
      </c>
      <c r="D34" s="326">
        <f>E34+F34+H34</f>
        <v>30785.07</v>
      </c>
      <c r="E34" s="327">
        <f>'10'!C18+'8.1.'!C18</f>
        <v>30776</v>
      </c>
      <c r="F34" s="327"/>
      <c r="G34" s="327"/>
      <c r="H34" s="327">
        <f>'8.1.'!E18</f>
        <v>9.07</v>
      </c>
      <c r="I34" s="179"/>
    </row>
    <row r="35" spans="1:9" ht="18">
      <c r="A35" s="140" t="s">
        <v>228</v>
      </c>
      <c r="B35" s="142">
        <v>240</v>
      </c>
      <c r="C35" s="138"/>
      <c r="D35" s="326">
        <f>E35+F35+H35</f>
        <v>0</v>
      </c>
      <c r="E35" s="329"/>
      <c r="F35" s="329"/>
      <c r="G35" s="181"/>
      <c r="H35" s="181"/>
      <c r="I35" s="181"/>
    </row>
    <row r="36" spans="1:9" ht="36">
      <c r="A36" s="143" t="s">
        <v>212</v>
      </c>
      <c r="B36" s="597">
        <v>250</v>
      </c>
      <c r="C36" s="138"/>
      <c r="D36" s="325">
        <f aca="true" t="shared" si="4" ref="D36:I36">D37</f>
        <v>0</v>
      </c>
      <c r="E36" s="325">
        <f t="shared" si="4"/>
        <v>0</v>
      </c>
      <c r="F36" s="325">
        <f t="shared" si="4"/>
        <v>0</v>
      </c>
      <c r="G36" s="183">
        <f t="shared" si="4"/>
        <v>0</v>
      </c>
      <c r="H36" s="183">
        <f t="shared" si="4"/>
        <v>0</v>
      </c>
      <c r="I36" s="183">
        <f t="shared" si="4"/>
        <v>0</v>
      </c>
    </row>
    <row r="37" spans="1:9" ht="126">
      <c r="A37" s="151" t="s">
        <v>238</v>
      </c>
      <c r="B37" s="599"/>
      <c r="C37" s="138">
        <v>831</v>
      </c>
      <c r="D37" s="326">
        <f>E37+F37+H37</f>
        <v>0</v>
      </c>
      <c r="E37" s="327"/>
      <c r="F37" s="327">
        <f>'10'!D18</f>
        <v>0</v>
      </c>
      <c r="G37" s="179"/>
      <c r="H37" s="179"/>
      <c r="I37" s="179"/>
    </row>
    <row r="38" spans="1:9" s="342" customFormat="1" ht="18">
      <c r="A38" s="338" t="s">
        <v>213</v>
      </c>
      <c r="B38" s="597">
        <v>260</v>
      </c>
      <c r="C38" s="339" t="s">
        <v>201</v>
      </c>
      <c r="D38" s="340">
        <f>D39+D40+D41</f>
        <v>10661604.35</v>
      </c>
      <c r="E38" s="340">
        <f>E39+E40+E41</f>
        <v>4588949.9</v>
      </c>
      <c r="F38" s="341">
        <f>F39+F40</f>
        <v>5831593.21</v>
      </c>
      <c r="G38" s="341">
        <f>G39+G40</f>
        <v>0</v>
      </c>
      <c r="H38" s="341">
        <f>H39+H40</f>
        <v>241061.24</v>
      </c>
      <c r="I38" s="340">
        <f>I39+I40</f>
        <v>0</v>
      </c>
    </row>
    <row r="39" spans="1:9" s="336" customFormat="1" ht="36">
      <c r="A39" s="337" t="s">
        <v>239</v>
      </c>
      <c r="B39" s="598"/>
      <c r="C39" s="298">
        <v>243</v>
      </c>
      <c r="D39" s="326">
        <f>E39+F39+G39+H39</f>
        <v>2130000</v>
      </c>
      <c r="E39" s="327"/>
      <c r="F39" s="327">
        <f>'11'!C21</f>
        <v>2120000</v>
      </c>
      <c r="G39" s="327"/>
      <c r="H39" s="327">
        <f>'11'!D21</f>
        <v>10000</v>
      </c>
      <c r="I39" s="327"/>
    </row>
    <row r="40" spans="1:9" ht="37.5" customHeight="1">
      <c r="A40" s="594" t="s">
        <v>244</v>
      </c>
      <c r="B40" s="599"/>
      <c r="C40" s="138">
        <v>244</v>
      </c>
      <c r="D40" s="326">
        <f>E40+F40+G40+H40</f>
        <v>8531604.35</v>
      </c>
      <c r="E40" s="540">
        <f>7!C22</f>
        <v>4588949.9</v>
      </c>
      <c r="F40" s="327">
        <f>7!C23</f>
        <v>3711593.21</v>
      </c>
      <c r="G40" s="179"/>
      <c r="H40" s="179">
        <f>7!C24</f>
        <v>231061.24</v>
      </c>
      <c r="I40" s="179"/>
    </row>
    <row r="41" spans="1:9" ht="18">
      <c r="A41" s="595"/>
      <c r="B41" s="462"/>
      <c r="C41" s="138">
        <v>119</v>
      </c>
      <c r="D41" s="326">
        <f>E41+F41+G41+H41</f>
        <v>0</v>
      </c>
      <c r="E41" s="327"/>
      <c r="F41" s="327"/>
      <c r="G41" s="179"/>
      <c r="H41" s="179"/>
      <c r="I41" s="179"/>
    </row>
    <row r="42" spans="1:9" s="331" customFormat="1" ht="18">
      <c r="A42" s="295" t="s">
        <v>214</v>
      </c>
      <c r="B42" s="296">
        <v>300</v>
      </c>
      <c r="C42" s="296" t="s">
        <v>201</v>
      </c>
      <c r="D42" s="329">
        <f aca="true" t="shared" si="5" ref="D42:I42">D43+D45</f>
        <v>0</v>
      </c>
      <c r="E42" s="329">
        <f t="shared" si="5"/>
        <v>0</v>
      </c>
      <c r="F42" s="329">
        <f t="shared" si="5"/>
        <v>0</v>
      </c>
      <c r="G42" s="329">
        <f t="shared" si="5"/>
        <v>0</v>
      </c>
      <c r="H42" s="329">
        <f>H43+H45</f>
        <v>0</v>
      </c>
      <c r="I42" s="327">
        <f t="shared" si="5"/>
        <v>0</v>
      </c>
    </row>
    <row r="43" spans="1:9" ht="18">
      <c r="A43" s="297" t="s">
        <v>215</v>
      </c>
      <c r="B43" s="600">
        <v>310</v>
      </c>
      <c r="C43" s="601"/>
      <c r="D43" s="596">
        <f>E43+F43+H43</f>
        <v>0</v>
      </c>
      <c r="E43" s="603">
        <v>0</v>
      </c>
      <c r="F43" s="603">
        <v>0</v>
      </c>
      <c r="G43" s="596"/>
      <c r="H43" s="596"/>
      <c r="I43" s="596"/>
    </row>
    <row r="44" spans="1:9" ht="18">
      <c r="A44" s="297" t="s">
        <v>216</v>
      </c>
      <c r="B44" s="600"/>
      <c r="C44" s="601"/>
      <c r="D44" s="596"/>
      <c r="E44" s="604"/>
      <c r="F44" s="604"/>
      <c r="G44" s="596"/>
      <c r="H44" s="596"/>
      <c r="I44" s="596"/>
    </row>
    <row r="45" spans="1:9" ht="18">
      <c r="A45" s="297" t="s">
        <v>217</v>
      </c>
      <c r="B45" s="298">
        <v>320</v>
      </c>
      <c r="C45" s="138"/>
      <c r="D45" s="179"/>
      <c r="E45" s="179"/>
      <c r="F45" s="179"/>
      <c r="G45" s="179"/>
      <c r="H45" s="179"/>
      <c r="I45" s="179"/>
    </row>
    <row r="46" spans="1:10" s="331" customFormat="1" ht="18">
      <c r="A46" s="295" t="s">
        <v>218</v>
      </c>
      <c r="B46" s="296">
        <v>400</v>
      </c>
      <c r="C46" s="296"/>
      <c r="D46" s="329">
        <f aca="true" t="shared" si="6" ref="D46:I46">D47+D49</f>
        <v>0</v>
      </c>
      <c r="E46" s="329">
        <f>E47+E49</f>
        <v>0</v>
      </c>
      <c r="F46" s="329">
        <f t="shared" si="6"/>
        <v>0</v>
      </c>
      <c r="G46" s="329">
        <f t="shared" si="6"/>
        <v>0</v>
      </c>
      <c r="H46" s="329">
        <f>H47+H49</f>
        <v>0</v>
      </c>
      <c r="I46" s="327">
        <f t="shared" si="6"/>
        <v>0</v>
      </c>
      <c r="J46" s="330"/>
    </row>
    <row r="47" spans="1:9" ht="18">
      <c r="A47" s="297" t="s">
        <v>209</v>
      </c>
      <c r="B47" s="600">
        <v>410</v>
      </c>
      <c r="C47" s="597"/>
      <c r="D47" s="596">
        <f>E47+F47+H47</f>
        <v>0</v>
      </c>
      <c r="E47" s="603">
        <v>0</v>
      </c>
      <c r="F47" s="603">
        <v>0</v>
      </c>
      <c r="G47" s="596"/>
      <c r="H47" s="596"/>
      <c r="I47" s="596"/>
    </row>
    <row r="48" spans="1:10" ht="18">
      <c r="A48" s="297" t="s">
        <v>219</v>
      </c>
      <c r="B48" s="600"/>
      <c r="C48" s="599"/>
      <c r="D48" s="596"/>
      <c r="E48" s="604"/>
      <c r="F48" s="604"/>
      <c r="G48" s="596"/>
      <c r="H48" s="596"/>
      <c r="I48" s="596"/>
      <c r="J48" s="324"/>
    </row>
    <row r="49" spans="1:9" ht="18">
      <c r="A49" s="297" t="s">
        <v>220</v>
      </c>
      <c r="B49" s="298">
        <v>420</v>
      </c>
      <c r="C49" s="138"/>
      <c r="D49" s="179"/>
      <c r="E49" s="179"/>
      <c r="F49" s="179"/>
      <c r="G49" s="179"/>
      <c r="H49" s="179"/>
      <c r="I49" s="179"/>
    </row>
    <row r="50" spans="1:10" s="331" customFormat="1" ht="23.25" customHeight="1">
      <c r="A50" s="295" t="s">
        <v>221</v>
      </c>
      <c r="B50" s="296">
        <v>500</v>
      </c>
      <c r="C50" s="296" t="s">
        <v>201</v>
      </c>
      <c r="D50" s="329">
        <v>189789.53</v>
      </c>
      <c r="E50" s="328">
        <v>178957.22</v>
      </c>
      <c r="F50" s="328">
        <v>0</v>
      </c>
      <c r="G50" s="328"/>
      <c r="H50" s="422">
        <v>10832.31</v>
      </c>
      <c r="I50" s="329"/>
      <c r="J50" s="330"/>
    </row>
    <row r="51" spans="1:9" s="154" customFormat="1" ht="23.25" customHeight="1">
      <c r="A51" s="295" t="s">
        <v>222</v>
      </c>
      <c r="B51" s="296">
        <v>600</v>
      </c>
      <c r="C51" s="156" t="s">
        <v>201</v>
      </c>
      <c r="D51" s="182"/>
      <c r="E51" s="182"/>
      <c r="F51" s="182"/>
      <c r="G51" s="182"/>
      <c r="H51" s="328"/>
      <c r="I51" s="182"/>
    </row>
    <row r="52" ht="18">
      <c r="A52" s="144"/>
    </row>
    <row r="53" ht="15">
      <c r="A53" s="145"/>
    </row>
    <row r="54" spans="1:8" ht="21" customHeight="1" hidden="1" thickBot="1">
      <c r="A54" s="602" t="s">
        <v>223</v>
      </c>
      <c r="B54" s="602"/>
      <c r="C54" s="149"/>
      <c r="D54" s="147"/>
      <c r="E54" s="146"/>
      <c r="F54" s="147"/>
      <c r="G54" s="146"/>
      <c r="H54" s="146"/>
    </row>
    <row r="55" spans="1:8" ht="23.25" customHeight="1" hidden="1">
      <c r="A55" s="602"/>
      <c r="B55" s="602"/>
      <c r="C55" s="148"/>
      <c r="D55" s="148" t="s">
        <v>6</v>
      </c>
      <c r="E55" s="129"/>
      <c r="F55" s="148" t="s">
        <v>7</v>
      </c>
      <c r="G55" s="129"/>
      <c r="H55" s="129"/>
    </row>
    <row r="56" spans="1:8" ht="21.75" customHeight="1" hidden="1">
      <c r="A56" s="593" t="s">
        <v>406</v>
      </c>
      <c r="B56" s="593"/>
      <c r="C56" s="149"/>
      <c r="D56" s="275"/>
      <c r="E56" s="146"/>
      <c r="F56" s="275" t="s">
        <v>409</v>
      </c>
      <c r="G56" s="146"/>
      <c r="H56" s="146"/>
    </row>
    <row r="57" spans="1:8" ht="23.25" customHeight="1" hidden="1">
      <c r="A57" s="593"/>
      <c r="B57" s="593"/>
      <c r="C57" s="148"/>
      <c r="D57" s="148" t="s">
        <v>6</v>
      </c>
      <c r="E57" s="129"/>
      <c r="F57" s="148" t="s">
        <v>7</v>
      </c>
      <c r="G57" s="129"/>
      <c r="H57" s="129"/>
    </row>
    <row r="58" spans="1:8" ht="23.25" customHeight="1" hidden="1">
      <c r="A58" s="344" t="s">
        <v>407</v>
      </c>
      <c r="B58" s="272"/>
      <c r="C58" s="149"/>
      <c r="D58" s="275"/>
      <c r="E58" s="146"/>
      <c r="F58" s="274" t="s">
        <v>408</v>
      </c>
      <c r="G58" s="146"/>
      <c r="H58" s="276" t="s">
        <v>405</v>
      </c>
    </row>
    <row r="59" spans="1:8" ht="32.25" customHeight="1" hidden="1">
      <c r="A59" s="146"/>
      <c r="B59" s="273"/>
      <c r="C59" s="148"/>
      <c r="D59" s="148" t="s">
        <v>6</v>
      </c>
      <c r="E59" s="148"/>
      <c r="F59" s="8" t="s">
        <v>7</v>
      </c>
      <c r="G59" s="148"/>
      <c r="H59" s="148" t="s">
        <v>224</v>
      </c>
    </row>
    <row r="60" spans="1:8" ht="23.25" customHeight="1" hidden="1">
      <c r="A60" s="578" t="s">
        <v>225</v>
      </c>
      <c r="B60" s="578"/>
      <c r="C60" s="149"/>
      <c r="D60" s="149"/>
      <c r="E60" s="149"/>
      <c r="F60" s="146"/>
      <c r="G60" s="149"/>
      <c r="H60" s="149"/>
    </row>
    <row r="61" spans="1:8" ht="23.25" customHeight="1" hidden="1">
      <c r="A61" s="578" t="s">
        <v>225</v>
      </c>
      <c r="B61" s="578"/>
      <c r="C61" s="149"/>
      <c r="D61" s="149"/>
      <c r="E61" s="149"/>
      <c r="F61" s="146"/>
      <c r="G61" s="149"/>
      <c r="H61" s="149"/>
    </row>
    <row r="62" ht="18">
      <c r="A62" s="144"/>
    </row>
    <row r="63" ht="18">
      <c r="A63" s="144"/>
    </row>
    <row r="64" ht="18">
      <c r="A64" s="144"/>
    </row>
  </sheetData>
  <sheetProtection/>
  <mergeCells count="42">
    <mergeCell ref="A1:I1"/>
    <mergeCell ref="A3:M3"/>
    <mergeCell ref="A4:M4"/>
    <mergeCell ref="D7:I7"/>
    <mergeCell ref="A7:A11"/>
    <mergeCell ref="B7:B11"/>
    <mergeCell ref="C7:C11"/>
    <mergeCell ref="D8:I8"/>
    <mergeCell ref="H43:H44"/>
    <mergeCell ref="E43:E44"/>
    <mergeCell ref="D9:D11"/>
    <mergeCell ref="E9:I9"/>
    <mergeCell ref="F43:F44"/>
    <mergeCell ref="F10:F11"/>
    <mergeCell ref="I43:I44"/>
    <mergeCell ref="I47:I48"/>
    <mergeCell ref="A54:B54"/>
    <mergeCell ref="E47:E48"/>
    <mergeCell ref="F47:F48"/>
    <mergeCell ref="G47:G48"/>
    <mergeCell ref="E10:E11"/>
    <mergeCell ref="D47:D48"/>
    <mergeCell ref="H10:I10"/>
    <mergeCell ref="D43:D44"/>
    <mergeCell ref="G10:G11"/>
    <mergeCell ref="B43:B44"/>
    <mergeCell ref="A56:B56"/>
    <mergeCell ref="G43:G44"/>
    <mergeCell ref="C43:C44"/>
    <mergeCell ref="A55:B55"/>
    <mergeCell ref="B47:B48"/>
    <mergeCell ref="C47:C48"/>
    <mergeCell ref="A40:A41"/>
    <mergeCell ref="A60:B60"/>
    <mergeCell ref="H47:H48"/>
    <mergeCell ref="B23:B27"/>
    <mergeCell ref="B28:B30"/>
    <mergeCell ref="A61:B61"/>
    <mergeCell ref="B31:B34"/>
    <mergeCell ref="B38:B40"/>
    <mergeCell ref="B36:B37"/>
    <mergeCell ref="A57:B57"/>
  </mergeCells>
  <printOptions/>
  <pageMargins left="0.31496062992125984" right="0.2755905511811024" top="0.31496062992125984" bottom="0.2362204724409449" header="0.31496062992125984" footer="0.31496062992125984"/>
  <pageSetup fitToHeight="0" fitToWidth="0" horizontalDpi="600" verticalDpi="600" orientation="landscape" paperSize="9" scale="36" r:id="rId1"/>
  <rowBreaks count="1" manualBreakCount="1">
    <brk id="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selection activeCell="A6" sqref="A6"/>
    </sheetView>
  </sheetViews>
  <sheetFormatPr defaultColWidth="9.00390625" defaultRowHeight="12.75"/>
  <cols>
    <col min="1" max="1" width="47.625" style="0" customWidth="1"/>
    <col min="4" max="4" width="15.50390625" style="0" customWidth="1"/>
    <col min="5" max="5" width="16.50390625" style="0" customWidth="1"/>
    <col min="6" max="6" width="15.125" style="0" customWidth="1"/>
    <col min="7" max="12" width="15.00390625" style="0" customWidth="1"/>
  </cols>
  <sheetData>
    <row r="1" ht="18">
      <c r="L1" s="239" t="s">
        <v>357</v>
      </c>
    </row>
    <row r="2" ht="17.25">
      <c r="A2" s="134"/>
    </row>
    <row r="3" ht="17.25">
      <c r="A3" s="134"/>
    </row>
    <row r="4" spans="1:12" ht="17.25">
      <c r="A4" s="612" t="s">
        <v>358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</row>
    <row r="5" spans="1:12" ht="17.25">
      <c r="A5" s="612" t="s">
        <v>584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</row>
    <row r="6" ht="18" thickBot="1">
      <c r="A6" s="240"/>
    </row>
    <row r="7" spans="1:12" ht="33.75" customHeight="1">
      <c r="A7" s="623" t="s">
        <v>182</v>
      </c>
      <c r="B7" s="623" t="s">
        <v>359</v>
      </c>
      <c r="C7" s="623" t="s">
        <v>374</v>
      </c>
      <c r="D7" s="625" t="s">
        <v>360</v>
      </c>
      <c r="E7" s="626"/>
      <c r="F7" s="626"/>
      <c r="G7" s="626"/>
      <c r="H7" s="626"/>
      <c r="I7" s="626"/>
      <c r="J7" s="626"/>
      <c r="K7" s="626"/>
      <c r="L7" s="627"/>
    </row>
    <row r="8" spans="1:12" ht="15.75" thickBot="1">
      <c r="A8" s="624"/>
      <c r="B8" s="624"/>
      <c r="C8" s="624"/>
      <c r="D8" s="618" t="s">
        <v>361</v>
      </c>
      <c r="E8" s="619"/>
      <c r="F8" s="619"/>
      <c r="G8" s="619"/>
      <c r="H8" s="619"/>
      <c r="I8" s="619"/>
      <c r="J8" s="619"/>
      <c r="K8" s="619"/>
      <c r="L8" s="620"/>
    </row>
    <row r="9" spans="1:12" ht="15.75" thickBot="1">
      <c r="A9" s="624"/>
      <c r="B9" s="624"/>
      <c r="C9" s="624"/>
      <c r="D9" s="625" t="s">
        <v>362</v>
      </c>
      <c r="E9" s="626"/>
      <c r="F9" s="627"/>
      <c r="G9" s="630" t="s">
        <v>146</v>
      </c>
      <c r="H9" s="631"/>
      <c r="I9" s="631"/>
      <c r="J9" s="631"/>
      <c r="K9" s="631"/>
      <c r="L9" s="632"/>
    </row>
    <row r="10" spans="1:12" ht="15">
      <c r="A10" s="624"/>
      <c r="B10" s="624"/>
      <c r="C10" s="624"/>
      <c r="D10" s="615"/>
      <c r="E10" s="616"/>
      <c r="F10" s="617"/>
      <c r="G10" s="625" t="s">
        <v>363</v>
      </c>
      <c r="H10" s="626"/>
      <c r="I10" s="627"/>
      <c r="J10" s="625" t="s">
        <v>366</v>
      </c>
      <c r="K10" s="626"/>
      <c r="L10" s="627"/>
    </row>
    <row r="11" spans="1:12" ht="15">
      <c r="A11" s="624"/>
      <c r="B11" s="624"/>
      <c r="C11" s="624"/>
      <c r="D11" s="615"/>
      <c r="E11" s="616"/>
      <c r="F11" s="617"/>
      <c r="G11" s="615" t="s">
        <v>364</v>
      </c>
      <c r="H11" s="616"/>
      <c r="I11" s="617"/>
      <c r="J11" s="615" t="s">
        <v>367</v>
      </c>
      <c r="K11" s="616"/>
      <c r="L11" s="617"/>
    </row>
    <row r="12" spans="1:12" ht="15.75" thickBot="1">
      <c r="A12" s="624"/>
      <c r="B12" s="624"/>
      <c r="C12" s="624"/>
      <c r="D12" s="618"/>
      <c r="E12" s="619"/>
      <c r="F12" s="620"/>
      <c r="G12" s="618" t="s">
        <v>365</v>
      </c>
      <c r="H12" s="619"/>
      <c r="I12" s="620"/>
      <c r="J12" s="618" t="s">
        <v>368</v>
      </c>
      <c r="K12" s="619"/>
      <c r="L12" s="620"/>
    </row>
    <row r="13" spans="1:12" ht="74.25" customHeight="1" thickBot="1">
      <c r="A13" s="624"/>
      <c r="B13" s="624"/>
      <c r="C13" s="624"/>
      <c r="D13" s="321" t="s">
        <v>509</v>
      </c>
      <c r="E13" s="321" t="s">
        <v>510</v>
      </c>
      <c r="F13" s="321" t="s">
        <v>511</v>
      </c>
      <c r="G13" s="321" t="s">
        <v>509</v>
      </c>
      <c r="H13" s="321" t="s">
        <v>510</v>
      </c>
      <c r="I13" s="321" t="s">
        <v>511</v>
      </c>
      <c r="J13" s="321" t="s">
        <v>509</v>
      </c>
      <c r="K13" s="321" t="s">
        <v>510</v>
      </c>
      <c r="L13" s="321" t="s">
        <v>511</v>
      </c>
    </row>
    <row r="14" spans="1:12" ht="15.75" thickBot="1">
      <c r="A14" s="311">
        <v>1</v>
      </c>
      <c r="B14" s="310">
        <v>2</v>
      </c>
      <c r="C14" s="313">
        <v>3</v>
      </c>
      <c r="D14" s="314">
        <v>4</v>
      </c>
      <c r="E14" s="315">
        <v>5</v>
      </c>
      <c r="F14" s="314">
        <v>6</v>
      </c>
      <c r="G14" s="315">
        <v>7</v>
      </c>
      <c r="H14" s="314">
        <v>8</v>
      </c>
      <c r="I14" s="315">
        <v>9</v>
      </c>
      <c r="J14" s="314">
        <v>10</v>
      </c>
      <c r="K14" s="312">
        <v>11</v>
      </c>
      <c r="L14" s="312">
        <v>12</v>
      </c>
    </row>
    <row r="15" spans="1:12" ht="31.5" thickBot="1">
      <c r="A15" s="242" t="s">
        <v>369</v>
      </c>
      <c r="B15" s="244" t="s">
        <v>372</v>
      </c>
      <c r="C15" s="241" t="s">
        <v>201</v>
      </c>
      <c r="D15" s="322">
        <f>D18+D19</f>
        <v>10511604.35</v>
      </c>
      <c r="E15" s="322">
        <f>'на 01.01.2020'!D38</f>
        <v>5130204</v>
      </c>
      <c r="F15" s="322">
        <f>'на 01.01.2021'!D38</f>
        <v>5266104</v>
      </c>
      <c r="G15" s="322">
        <f>D15</f>
        <v>10511604.35</v>
      </c>
      <c r="H15" s="322">
        <f>E15</f>
        <v>5130204</v>
      </c>
      <c r="I15" s="322">
        <f>F15</f>
        <v>5266104</v>
      </c>
      <c r="J15" s="322">
        <v>0</v>
      </c>
      <c r="K15" s="322">
        <v>0</v>
      </c>
      <c r="L15" s="322">
        <v>0</v>
      </c>
    </row>
    <row r="16" spans="1:12" ht="12.75" customHeight="1">
      <c r="A16" s="621" t="s">
        <v>370</v>
      </c>
      <c r="B16" s="628"/>
      <c r="C16" s="628"/>
      <c r="D16" s="613"/>
      <c r="E16" s="613"/>
      <c r="F16" s="613"/>
      <c r="G16" s="613"/>
      <c r="H16" s="613"/>
      <c r="I16" s="613"/>
      <c r="J16" s="613"/>
      <c r="K16" s="613"/>
      <c r="L16" s="613"/>
    </row>
    <row r="17" spans="1:12" ht="13.5" customHeight="1" thickBot="1">
      <c r="A17" s="622"/>
      <c r="B17" s="629"/>
      <c r="C17" s="629"/>
      <c r="D17" s="614"/>
      <c r="E17" s="614"/>
      <c r="F17" s="614"/>
      <c r="G17" s="614"/>
      <c r="H17" s="614"/>
      <c r="I17" s="614"/>
      <c r="J17" s="614"/>
      <c r="K17" s="614"/>
      <c r="L17" s="614"/>
    </row>
    <row r="18" spans="1:12" s="336" customFormat="1" ht="30.75">
      <c r="A18" s="333" t="s">
        <v>373</v>
      </c>
      <c r="B18" s="334">
        <v>1001</v>
      </c>
      <c r="C18" s="334" t="s">
        <v>201</v>
      </c>
      <c r="D18" s="335">
        <v>304850.75</v>
      </c>
      <c r="E18" s="335">
        <v>0</v>
      </c>
      <c r="F18" s="335">
        <v>0</v>
      </c>
      <c r="G18" s="335">
        <f>D18</f>
        <v>304850.75</v>
      </c>
      <c r="H18" s="335">
        <v>0</v>
      </c>
      <c r="I18" s="335">
        <v>0</v>
      </c>
      <c r="J18" s="335">
        <v>0</v>
      </c>
      <c r="K18" s="335">
        <v>0</v>
      </c>
      <c r="L18" s="335">
        <v>0</v>
      </c>
    </row>
    <row r="19" spans="1:12" ht="31.5" thickBot="1">
      <c r="A19" s="242" t="s">
        <v>371</v>
      </c>
      <c r="B19" s="241">
        <v>2001</v>
      </c>
      <c r="C19" s="243"/>
      <c r="D19" s="322">
        <v>10206753.6</v>
      </c>
      <c r="E19" s="322">
        <f>E15</f>
        <v>5130204</v>
      </c>
      <c r="F19" s="322">
        <f>F15</f>
        <v>5266104</v>
      </c>
      <c r="G19" s="322">
        <f>D19</f>
        <v>10206753.6</v>
      </c>
      <c r="H19" s="322">
        <f>H15</f>
        <v>5130204</v>
      </c>
      <c r="I19" s="322">
        <f>I15</f>
        <v>5266104</v>
      </c>
      <c r="J19" s="322">
        <v>0</v>
      </c>
      <c r="K19" s="322">
        <v>0</v>
      </c>
      <c r="L19" s="322">
        <v>0</v>
      </c>
    </row>
    <row r="24" spans="2:12" ht="12.75">
      <c r="B24" s="257">
        <v>71392.36</v>
      </c>
      <c r="C24" s="258">
        <f>538555.36-1303.5</f>
        <v>537251.86</v>
      </c>
      <c r="D24" s="258">
        <v>44499</v>
      </c>
      <c r="E24" s="258">
        <f>59642+39528.52-4014.84</f>
        <v>95155.68</v>
      </c>
      <c r="F24" s="258">
        <v>4014.84</v>
      </c>
      <c r="G24" s="258">
        <v>1303.5</v>
      </c>
      <c r="H24" s="258"/>
      <c r="I24" s="259">
        <f>H24+G24+F24+E24+D24+C24+B24</f>
        <v>753617.24</v>
      </c>
      <c r="J24" s="258">
        <f>12450.43+234070.66-428.13+30249.99</f>
        <v>276342.95</v>
      </c>
      <c r="K24" s="259">
        <f>I24+J24</f>
        <v>1029960.19</v>
      </c>
      <c r="L24" s="259">
        <f>K24*12+0.03</f>
        <v>12359522.309999999</v>
      </c>
    </row>
    <row r="25" spans="2:12" ht="12.75">
      <c r="B25" s="257"/>
      <c r="C25" s="258">
        <f>110700+22560</f>
        <v>133260</v>
      </c>
      <c r="D25" s="258"/>
      <c r="E25" s="258">
        <f>27000+34845.48</f>
        <v>61845.48</v>
      </c>
      <c r="F25" s="258"/>
      <c r="G25" s="258"/>
      <c r="H25" s="258"/>
      <c r="I25" s="259">
        <f>H25+G25+F25+E25+D25+C25+B25</f>
        <v>195105.48</v>
      </c>
      <c r="J25" s="258"/>
      <c r="K25" s="259">
        <f>I25+J25</f>
        <v>195105.48</v>
      </c>
      <c r="L25" s="259">
        <f>(I25-22560)*12+22560*5.2</f>
        <v>2187857.7600000002</v>
      </c>
    </row>
    <row r="26" spans="2:12" ht="12.75">
      <c r="B26" s="257"/>
      <c r="C26" s="258">
        <v>19200.61</v>
      </c>
      <c r="D26" s="258"/>
      <c r="E26" s="258"/>
      <c r="F26" s="258"/>
      <c r="G26" s="258"/>
      <c r="H26" s="258"/>
      <c r="I26" s="259"/>
      <c r="J26" s="258"/>
      <c r="K26" s="259"/>
      <c r="L26" s="259">
        <v>19200.61</v>
      </c>
    </row>
  </sheetData>
  <sheetProtection/>
  <mergeCells count="27">
    <mergeCell ref="B16:B17"/>
    <mergeCell ref="A7:A13"/>
    <mergeCell ref="B7:B13"/>
    <mergeCell ref="D7:L7"/>
    <mergeCell ref="D8:L8"/>
    <mergeCell ref="D9:F12"/>
    <mergeCell ref="G9:L9"/>
    <mergeCell ref="G10:I10"/>
    <mergeCell ref="G16:G17"/>
    <mergeCell ref="G11:I11"/>
    <mergeCell ref="C7:C13"/>
    <mergeCell ref="J10:L10"/>
    <mergeCell ref="H16:H17"/>
    <mergeCell ref="C16:C17"/>
    <mergeCell ref="D16:D17"/>
    <mergeCell ref="E16:E17"/>
    <mergeCell ref="F16:F17"/>
    <mergeCell ref="A4:L4"/>
    <mergeCell ref="A5:L5"/>
    <mergeCell ref="I16:I17"/>
    <mergeCell ref="J16:J17"/>
    <mergeCell ref="K16:K17"/>
    <mergeCell ref="L16:L17"/>
    <mergeCell ref="J11:L11"/>
    <mergeCell ref="J12:L12"/>
    <mergeCell ref="A16:A17"/>
    <mergeCell ref="G12:I12"/>
  </mergeCells>
  <printOptions/>
  <pageMargins left="0.7086614173228347" right="0.29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37"/>
  <sheetViews>
    <sheetView zoomScale="80" zoomScaleNormal="80" zoomScaleSheetLayoutView="70" zoomScalePageLayoutView="0" workbookViewId="0" topLeftCell="A6">
      <selection activeCell="M33" sqref="M33"/>
    </sheetView>
  </sheetViews>
  <sheetFormatPr defaultColWidth="9.125" defaultRowHeight="12.75"/>
  <cols>
    <col min="1" max="1" width="25.50390625" style="68" customWidth="1"/>
    <col min="2" max="2" width="13.375" style="68" customWidth="1"/>
    <col min="3" max="3" width="14.375" style="68" customWidth="1"/>
    <col min="4" max="4" width="12.625" style="68" customWidth="1"/>
    <col min="5" max="5" width="13.625" style="68" customWidth="1"/>
    <col min="6" max="7" width="12.875" style="68" customWidth="1"/>
    <col min="8" max="8" width="10.125" style="68" customWidth="1"/>
    <col min="9" max="9" width="12.125" style="68" customWidth="1"/>
    <col min="10" max="11" width="15.50390625" style="68" customWidth="1"/>
    <col min="12" max="12" width="13.125" style="68" customWidth="1"/>
    <col min="13" max="13" width="19.375" style="68" customWidth="1"/>
    <col min="14" max="14" width="16.875" style="68" customWidth="1"/>
    <col min="15" max="15" width="15.625" style="68" bestFit="1" customWidth="1"/>
    <col min="16" max="16" width="14.625" style="68" customWidth="1"/>
    <col min="17" max="16384" width="9.125" style="68" customWidth="1"/>
  </cols>
  <sheetData>
    <row r="1" spans="10:12" ht="13.5" hidden="1">
      <c r="J1" s="3"/>
      <c r="L1" s="101" t="s">
        <v>275</v>
      </c>
    </row>
    <row r="2" spans="10:12" ht="13.5" hidden="1">
      <c r="J2" s="3"/>
      <c r="L2" s="101" t="s">
        <v>132</v>
      </c>
    </row>
    <row r="3" spans="10:12" ht="13.5" hidden="1">
      <c r="J3" s="56"/>
      <c r="L3" s="101" t="s">
        <v>116</v>
      </c>
    </row>
    <row r="4" spans="10:13" ht="15.75" customHeight="1" hidden="1">
      <c r="J4" s="13"/>
      <c r="L4" s="101" t="s">
        <v>115</v>
      </c>
      <c r="M4" s="13"/>
    </row>
    <row r="5" spans="10:13" ht="15.75" customHeight="1" hidden="1">
      <c r="J5" s="13"/>
      <c r="L5" s="101" t="s">
        <v>133</v>
      </c>
      <c r="M5" s="13"/>
    </row>
    <row r="6" spans="10:13" ht="15.75" customHeight="1">
      <c r="J6" s="13"/>
      <c r="L6" s="101"/>
      <c r="M6" s="13"/>
    </row>
    <row r="7" spans="1:16" s="254" customFormat="1" ht="33" customHeight="1">
      <c r="A7" s="644" t="s">
        <v>404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86"/>
      <c r="O7" s="86"/>
      <c r="P7" s="53"/>
    </row>
    <row r="8" spans="1:13" ht="15.75" customHeight="1">
      <c r="A8" s="645" t="s">
        <v>147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</row>
    <row r="9" spans="4:13" ht="15.75" customHeight="1">
      <c r="D9" s="215"/>
      <c r="J9" s="13"/>
      <c r="L9" s="54"/>
      <c r="M9" s="13"/>
    </row>
    <row r="10" spans="1:13" ht="14.25" customHeight="1">
      <c r="A10" s="646" t="s">
        <v>350</v>
      </c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</row>
    <row r="11" spans="1:13" ht="12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2:12" s="69" customFormat="1" ht="0" customHeight="1" hidden="1">
      <c r="B12" s="102"/>
      <c r="C12" s="102"/>
      <c r="D12" s="102"/>
      <c r="E12" s="215"/>
      <c r="F12" s="215"/>
      <c r="G12" s="215"/>
      <c r="H12" s="215"/>
      <c r="I12" s="215"/>
      <c r="J12" s="102"/>
      <c r="K12" s="102"/>
      <c r="L12" s="102"/>
    </row>
    <row r="13" spans="2:12" s="69" customFormat="1" ht="12.75" hidden="1">
      <c r="B13" s="102"/>
      <c r="C13" s="102"/>
      <c r="D13" s="102"/>
      <c r="E13" s="645"/>
      <c r="F13" s="645"/>
      <c r="G13" s="645"/>
      <c r="H13" s="645"/>
      <c r="I13" s="102"/>
      <c r="J13" s="102"/>
      <c r="K13" s="102"/>
      <c r="L13" s="102"/>
    </row>
    <row r="14" spans="2:12" s="69" customFormat="1" ht="12.75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s="69" customFormat="1" ht="13.5">
      <c r="A15" s="81" t="s">
        <v>267</v>
      </c>
      <c r="B15" s="231">
        <v>111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12" s="69" customFormat="1" ht="12.7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 s="69" customFormat="1" ht="13.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3" ht="15.75" customHeight="1">
      <c r="A18" s="633" t="s">
        <v>271</v>
      </c>
      <c r="B18" s="637" t="s">
        <v>88</v>
      </c>
      <c r="C18" s="638"/>
      <c r="D18" s="638"/>
      <c r="E18" s="638"/>
      <c r="F18" s="639" t="s">
        <v>89</v>
      </c>
      <c r="G18" s="639"/>
      <c r="H18" s="639"/>
      <c r="I18" s="633" t="s">
        <v>90</v>
      </c>
      <c r="J18" s="634" t="s">
        <v>330</v>
      </c>
      <c r="K18" s="633" t="s">
        <v>91</v>
      </c>
      <c r="L18" s="633" t="s">
        <v>261</v>
      </c>
      <c r="M18" s="633" t="s">
        <v>98</v>
      </c>
    </row>
    <row r="19" spans="1:13" s="70" customFormat="1" ht="15" customHeight="1">
      <c r="A19" s="633"/>
      <c r="B19" s="637"/>
      <c r="C19" s="638"/>
      <c r="D19" s="638"/>
      <c r="E19" s="638"/>
      <c r="F19" s="640" t="s">
        <v>92</v>
      </c>
      <c r="G19" s="640" t="s">
        <v>93</v>
      </c>
      <c r="H19" s="640" t="s">
        <v>94</v>
      </c>
      <c r="I19" s="633"/>
      <c r="J19" s="634"/>
      <c r="K19" s="633"/>
      <c r="L19" s="633"/>
      <c r="M19" s="633"/>
    </row>
    <row r="20" spans="1:13" s="70" customFormat="1" ht="12" customHeight="1">
      <c r="A20" s="633"/>
      <c r="B20" s="637"/>
      <c r="C20" s="638"/>
      <c r="D20" s="638"/>
      <c r="E20" s="638"/>
      <c r="F20" s="641"/>
      <c r="G20" s="641"/>
      <c r="H20" s="641"/>
      <c r="I20" s="633"/>
      <c r="J20" s="634"/>
      <c r="K20" s="633"/>
      <c r="L20" s="633"/>
      <c r="M20" s="633"/>
    </row>
    <row r="21" spans="1:13" s="70" customFormat="1" ht="15.75" customHeight="1">
      <c r="A21" s="633"/>
      <c r="B21" s="635" t="s">
        <v>315</v>
      </c>
      <c r="C21" s="640" t="s">
        <v>316</v>
      </c>
      <c r="D21" s="640" t="s">
        <v>328</v>
      </c>
      <c r="E21" s="640" t="s">
        <v>329</v>
      </c>
      <c r="F21" s="641"/>
      <c r="G21" s="641"/>
      <c r="H21" s="641"/>
      <c r="I21" s="633"/>
      <c r="J21" s="634"/>
      <c r="K21" s="633"/>
      <c r="L21" s="633"/>
      <c r="M21" s="633"/>
    </row>
    <row r="22" spans="1:13" s="70" customFormat="1" ht="27.75" customHeight="1">
      <c r="A22" s="633"/>
      <c r="B22" s="636"/>
      <c r="C22" s="642"/>
      <c r="D22" s="642"/>
      <c r="E22" s="642"/>
      <c r="F22" s="642"/>
      <c r="G22" s="642"/>
      <c r="H22" s="642"/>
      <c r="I22" s="633"/>
      <c r="J22" s="634"/>
      <c r="K22" s="633"/>
      <c r="L22" s="633"/>
      <c r="M22" s="633"/>
    </row>
    <row r="23" spans="1:13" s="70" customFormat="1" ht="12.75">
      <c r="A23" s="633"/>
      <c r="B23" s="255" t="s">
        <v>95</v>
      </c>
      <c r="C23" s="256" t="s">
        <v>95</v>
      </c>
      <c r="D23" s="256" t="s">
        <v>95</v>
      </c>
      <c r="E23" s="256" t="s">
        <v>95</v>
      </c>
      <c r="F23" s="256" t="s">
        <v>95</v>
      </c>
      <c r="G23" s="256" t="s">
        <v>95</v>
      </c>
      <c r="H23" s="256" t="s">
        <v>95</v>
      </c>
      <c r="I23" s="256" t="s">
        <v>95</v>
      </c>
      <c r="J23" s="256" t="s">
        <v>95</v>
      </c>
      <c r="K23" s="256" t="s">
        <v>95</v>
      </c>
      <c r="L23" s="256" t="s">
        <v>95</v>
      </c>
      <c r="M23" s="256" t="s">
        <v>95</v>
      </c>
    </row>
    <row r="24" spans="1:16" s="70" customFormat="1" ht="46.5" customHeight="1">
      <c r="A24" s="190" t="s">
        <v>282</v>
      </c>
      <c r="B24" s="257">
        <v>71392.36</v>
      </c>
      <c r="C24" s="258">
        <f>538555.36-1303.5</f>
        <v>537251.86</v>
      </c>
      <c r="D24" s="258">
        <v>44499</v>
      </c>
      <c r="E24" s="258">
        <f>59642+39528.52-4014.84</f>
        <v>95155.68</v>
      </c>
      <c r="F24" s="258">
        <v>4014.84</v>
      </c>
      <c r="G24" s="258">
        <v>1303.5</v>
      </c>
      <c r="H24" s="258"/>
      <c r="I24" s="259">
        <f>H24+G24+F24+E24+D24+C24+B24</f>
        <v>753617.24</v>
      </c>
      <c r="J24" s="258">
        <f>12450.43+234070.66-428.13+30249.99</f>
        <v>276342.95</v>
      </c>
      <c r="K24" s="259">
        <f>I24+J24</f>
        <v>1029960.19</v>
      </c>
      <c r="L24" s="259">
        <f>K24*12+0.03</f>
        <v>12359522.309999999</v>
      </c>
      <c r="M24" s="178">
        <v>12332222.2</v>
      </c>
      <c r="N24" s="434"/>
      <c r="O24" s="434"/>
      <c r="P24" s="434"/>
    </row>
    <row r="25" spans="1:17" s="70" customFormat="1" ht="18.75" customHeight="1">
      <c r="A25" s="190" t="s">
        <v>280</v>
      </c>
      <c r="B25" s="257"/>
      <c r="C25" s="258">
        <f>110700+22560</f>
        <v>133260</v>
      </c>
      <c r="D25" s="258"/>
      <c r="E25" s="258">
        <f>27000+34845.48</f>
        <v>61845.48</v>
      </c>
      <c r="F25" s="258"/>
      <c r="G25" s="258"/>
      <c r="H25" s="258"/>
      <c r="I25" s="259">
        <f>H25+G25+F25+E25+D25+C25+B25</f>
        <v>195105.48</v>
      </c>
      <c r="J25" s="258"/>
      <c r="K25" s="259">
        <f>I25+J25</f>
        <v>195105.48</v>
      </c>
      <c r="L25" s="259">
        <f>(I25-22560)*12+22560*5.2</f>
        <v>2187857.7600000002</v>
      </c>
      <c r="M25" s="178">
        <v>1995500.05</v>
      </c>
      <c r="N25" s="434"/>
      <c r="O25" s="459"/>
      <c r="P25" s="471"/>
      <c r="Q25" s="471"/>
    </row>
    <row r="26" spans="1:13" s="70" customFormat="1" ht="52.5" customHeight="1">
      <c r="A26" s="158" t="s">
        <v>314</v>
      </c>
      <c r="B26" s="257"/>
      <c r="C26" s="258">
        <v>19200.61</v>
      </c>
      <c r="D26" s="258"/>
      <c r="E26" s="258"/>
      <c r="F26" s="258"/>
      <c r="G26" s="258"/>
      <c r="H26" s="258"/>
      <c r="I26" s="259"/>
      <c r="J26" s="258"/>
      <c r="K26" s="259"/>
      <c r="L26" s="259">
        <v>19200.61</v>
      </c>
      <c r="M26" s="178">
        <v>19200.61</v>
      </c>
    </row>
    <row r="27" spans="1:13" s="70" customFormat="1" ht="19.5" customHeight="1">
      <c r="A27" s="158" t="s">
        <v>55</v>
      </c>
      <c r="B27" s="178">
        <f>SUM(B24:B26)</f>
        <v>71392.36</v>
      </c>
      <c r="C27" s="178">
        <f aca="true" t="shared" si="0" ref="C27:H27">SUM(C24:C26)</f>
        <v>689712.47</v>
      </c>
      <c r="D27" s="178">
        <f t="shared" si="0"/>
        <v>44499</v>
      </c>
      <c r="E27" s="178">
        <f t="shared" si="0"/>
        <v>157001.16</v>
      </c>
      <c r="F27" s="178">
        <f t="shared" si="0"/>
        <v>4014.84</v>
      </c>
      <c r="G27" s="178">
        <f t="shared" si="0"/>
        <v>1303.5</v>
      </c>
      <c r="H27" s="178">
        <f t="shared" si="0"/>
        <v>0</v>
      </c>
      <c r="I27" s="259">
        <f>H27+G27+F27+E27+D27+C27+B27</f>
        <v>967923.33</v>
      </c>
      <c r="J27" s="178">
        <f>SUM(J24:J26)</f>
        <v>276342.95</v>
      </c>
      <c r="K27" s="259">
        <f>I27+J27</f>
        <v>1244266.28</v>
      </c>
      <c r="L27" s="259">
        <f>K27*12</f>
        <v>14931195.36</v>
      </c>
      <c r="M27" s="178">
        <f>SUM(M24:M26)</f>
        <v>14346922.86</v>
      </c>
    </row>
    <row r="28" spans="1:13" s="70" customFormat="1" ht="19.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1:13" ht="39" customHeight="1">
      <c r="A29" s="643" t="s">
        <v>406</v>
      </c>
      <c r="B29" s="643"/>
      <c r="C29" s="643"/>
      <c r="D29" s="55"/>
      <c r="E29" s="55"/>
      <c r="F29" s="8" t="s">
        <v>56</v>
      </c>
      <c r="L29" s="8"/>
      <c r="M29" s="253" t="s">
        <v>581</v>
      </c>
    </row>
    <row r="30" spans="1:13" ht="13.5">
      <c r="A30" s="7"/>
      <c r="B30" s="8"/>
      <c r="C30" s="24"/>
      <c r="D30" s="55"/>
      <c r="E30" s="55"/>
      <c r="F30" s="8" t="s">
        <v>6</v>
      </c>
      <c r="K30" s="431"/>
      <c r="L30" s="8"/>
      <c r="M30" s="8" t="s">
        <v>7</v>
      </c>
    </row>
    <row r="31" spans="1:13" ht="13.5">
      <c r="A31" s="17"/>
      <c r="B31" s="8"/>
      <c r="C31" s="7"/>
      <c r="D31" s="9"/>
      <c r="E31" s="9"/>
      <c r="F31" s="8"/>
      <c r="L31" s="7"/>
      <c r="M31" s="7"/>
    </row>
    <row r="32" spans="1:13" ht="13.5">
      <c r="A32" s="1" t="s">
        <v>22</v>
      </c>
      <c r="B32" s="8"/>
      <c r="C32" s="3"/>
      <c r="D32" s="55"/>
      <c r="E32" s="55"/>
      <c r="F32" s="8" t="s">
        <v>56</v>
      </c>
      <c r="L32" s="8"/>
      <c r="M32" s="253" t="s">
        <v>582</v>
      </c>
    </row>
    <row r="33" spans="1:13" ht="13.5">
      <c r="A33" s="3"/>
      <c r="B33" s="8"/>
      <c r="C33" s="3"/>
      <c r="D33" s="55"/>
      <c r="E33" s="55"/>
      <c r="F33" s="8" t="s">
        <v>6</v>
      </c>
      <c r="L33" s="8"/>
      <c r="M33" s="8" t="s">
        <v>7</v>
      </c>
    </row>
    <row r="34" s="162" customFormat="1" ht="13.5">
      <c r="J34" s="424"/>
    </row>
    <row r="37" spans="1:7" ht="13.5">
      <c r="A37" s="7"/>
      <c r="B37" s="9"/>
      <c r="C37" s="9"/>
      <c r="D37" s="9"/>
      <c r="E37" s="9"/>
      <c r="F37" s="80"/>
      <c r="G37" s="7"/>
    </row>
  </sheetData>
  <sheetProtection/>
  <mergeCells count="20">
    <mergeCell ref="A29:C29"/>
    <mergeCell ref="A7:M7"/>
    <mergeCell ref="A8:M8"/>
    <mergeCell ref="A10:M10"/>
    <mergeCell ref="M18:M22"/>
    <mergeCell ref="I18:I22"/>
    <mergeCell ref="E13:H13"/>
    <mergeCell ref="C21:C22"/>
    <mergeCell ref="D21:D22"/>
    <mergeCell ref="E21:E22"/>
    <mergeCell ref="K18:K22"/>
    <mergeCell ref="L18:L22"/>
    <mergeCell ref="J18:J22"/>
    <mergeCell ref="B21:B22"/>
    <mergeCell ref="A18:A23"/>
    <mergeCell ref="B18:E20"/>
    <mergeCell ref="F18:H18"/>
    <mergeCell ref="G19:G22"/>
    <mergeCell ref="H19:H22"/>
    <mergeCell ref="F19:F22"/>
  </mergeCells>
  <printOptions horizontalCentered="1"/>
  <pageMargins left="0.3937007874015748" right="0" top="0.53" bottom="0.3937007874015748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view="pageBreakPreview" zoomScale="60" zoomScalePageLayoutView="0" workbookViewId="0" topLeftCell="A6">
      <selection activeCell="E31" sqref="E31"/>
    </sheetView>
  </sheetViews>
  <sheetFormatPr defaultColWidth="9.00390625" defaultRowHeight="12.75"/>
  <cols>
    <col min="1" max="1" width="34.875" style="0" customWidth="1"/>
    <col min="2" max="3" width="19.625" style="0" customWidth="1"/>
    <col min="4" max="4" width="18.50390625" style="0" customWidth="1"/>
    <col min="5" max="5" width="10.375" style="0" customWidth="1"/>
    <col min="6" max="6" width="12.625" style="0" customWidth="1"/>
  </cols>
  <sheetData>
    <row r="1" spans="4:5" ht="12.75" hidden="1">
      <c r="D1" s="3"/>
      <c r="E1" s="54" t="s">
        <v>276</v>
      </c>
    </row>
    <row r="2" spans="4:6" ht="12.75" hidden="1">
      <c r="D2" s="3"/>
      <c r="E2" s="54" t="s">
        <v>132</v>
      </c>
      <c r="F2" s="37"/>
    </row>
    <row r="3" spans="4:6" ht="15" customHeight="1" hidden="1">
      <c r="D3" s="13"/>
      <c r="E3" s="54" t="s">
        <v>116</v>
      </c>
      <c r="F3" s="13"/>
    </row>
    <row r="4" spans="4:6" ht="13.5" hidden="1">
      <c r="D4" s="56"/>
      <c r="E4" s="54" t="s">
        <v>115</v>
      </c>
      <c r="F4" s="37"/>
    </row>
    <row r="5" spans="4:6" ht="13.5" hidden="1">
      <c r="D5" s="56"/>
      <c r="E5" s="54" t="s">
        <v>133</v>
      </c>
      <c r="F5" s="37"/>
    </row>
    <row r="6" spans="4:8" ht="24" customHeight="1">
      <c r="D6" s="13"/>
      <c r="E6" s="13"/>
      <c r="F6" s="13"/>
      <c r="G6" s="56"/>
      <c r="H6" s="37"/>
    </row>
    <row r="7" spans="1:8" ht="28.5" customHeight="1">
      <c r="A7" s="648" t="s">
        <v>403</v>
      </c>
      <c r="B7" s="648"/>
      <c r="C7" s="648"/>
      <c r="D7" s="648"/>
      <c r="E7" s="648"/>
      <c r="F7" s="648"/>
      <c r="G7" s="86"/>
      <c r="H7" s="23"/>
    </row>
    <row r="8" spans="1:9" ht="12.75" customHeight="1">
      <c r="A8" s="645" t="s">
        <v>147</v>
      </c>
      <c r="B8" s="645"/>
      <c r="C8" s="645"/>
      <c r="D8" s="645"/>
      <c r="E8" s="645"/>
      <c r="F8" s="645"/>
      <c r="G8" s="215"/>
      <c r="H8" s="215"/>
      <c r="I8" s="215"/>
    </row>
    <row r="9" spans="1:8" ht="12.75" customHeight="1">
      <c r="A9" s="83"/>
      <c r="D9" s="13"/>
      <c r="E9" s="13"/>
      <c r="F9" s="13"/>
      <c r="G9" s="23"/>
      <c r="H9" s="23"/>
    </row>
    <row r="10" ht="13.5" customHeight="1">
      <c r="A10" s="83"/>
    </row>
    <row r="11" spans="1:6" ht="17.25">
      <c r="A11" s="649" t="s">
        <v>100</v>
      </c>
      <c r="B11" s="649"/>
      <c r="C11" s="649"/>
      <c r="D11" s="649"/>
      <c r="E11" s="649"/>
      <c r="F11" s="649"/>
    </row>
    <row r="12" spans="1:6" ht="39" customHeight="1">
      <c r="A12" s="650" t="s">
        <v>386</v>
      </c>
      <c r="B12" s="650"/>
      <c r="C12" s="650"/>
      <c r="D12" s="650"/>
      <c r="E12" s="650"/>
      <c r="F12" s="650"/>
    </row>
    <row r="13" spans="1:6" ht="15">
      <c r="A13" s="651"/>
      <c r="B13" s="651"/>
      <c r="C13" s="651"/>
      <c r="D13" s="651"/>
      <c r="E13" s="651"/>
      <c r="F13" s="651"/>
    </row>
    <row r="14" spans="1:6" ht="22.5" customHeight="1">
      <c r="A14" s="104"/>
      <c r="B14" s="114"/>
      <c r="C14" s="114"/>
      <c r="D14" s="114"/>
      <c r="E14" s="114"/>
      <c r="F14" s="104"/>
    </row>
    <row r="15" spans="1:6" ht="19.5" customHeight="1">
      <c r="A15" s="109" t="s">
        <v>268</v>
      </c>
      <c r="B15" s="109">
        <v>111</v>
      </c>
      <c r="C15" s="109"/>
      <c r="D15" s="109"/>
      <c r="E15" s="109"/>
      <c r="F15" s="104"/>
    </row>
    <row r="16" spans="1:6" ht="22.5" customHeight="1">
      <c r="A16" s="653" t="s">
        <v>317</v>
      </c>
      <c r="B16" s="653"/>
      <c r="C16" s="653"/>
      <c r="D16" s="653"/>
      <c r="E16" s="653"/>
      <c r="F16" s="100"/>
    </row>
    <row r="17" spans="1:6" ht="15">
      <c r="A17" s="73"/>
      <c r="B17" s="73"/>
      <c r="C17" s="73"/>
      <c r="D17" s="73"/>
      <c r="E17" s="73"/>
      <c r="F17" s="87"/>
    </row>
    <row r="18" spans="1:6" s="117" customFormat="1" ht="15" customHeight="1">
      <c r="A18" s="647"/>
      <c r="B18" s="647"/>
      <c r="C18" s="647"/>
      <c r="D18" s="647"/>
      <c r="E18" s="647"/>
      <c r="F18" s="652"/>
    </row>
    <row r="19" spans="1:6" s="117" customFormat="1" ht="3" customHeight="1">
      <c r="A19" s="647"/>
      <c r="B19" s="647"/>
      <c r="C19" s="647"/>
      <c r="D19" s="647"/>
      <c r="E19" s="647"/>
      <c r="F19" s="652"/>
    </row>
    <row r="20" spans="1:9" s="117" customFormat="1" ht="62.25" customHeight="1">
      <c r="A20" s="245" t="s">
        <v>150</v>
      </c>
      <c r="B20" s="245" t="s">
        <v>152</v>
      </c>
      <c r="C20" s="245" t="s">
        <v>153</v>
      </c>
      <c r="D20" s="245" t="s">
        <v>151</v>
      </c>
      <c r="E20" s="115"/>
      <c r="F20" s="116"/>
      <c r="I20" s="161"/>
    </row>
    <row r="21" spans="1:6" s="117" customFormat="1" ht="13.5">
      <c r="A21" s="308">
        <v>16236900</v>
      </c>
      <c r="B21" s="308">
        <f>C21/A21</f>
        <v>0.947652034563248</v>
      </c>
      <c r="C21" s="308">
        <v>15386931.32</v>
      </c>
      <c r="D21" s="308">
        <v>11814710.2</v>
      </c>
      <c r="E21" s="118"/>
      <c r="F21" s="465"/>
    </row>
    <row r="22" spans="1:5" s="117" customFormat="1" ht="13.5">
      <c r="A22" s="118"/>
      <c r="B22" s="118"/>
      <c r="C22" s="118"/>
      <c r="D22" s="118"/>
      <c r="E22" s="118"/>
    </row>
    <row r="23" spans="1:5" s="117" customFormat="1" ht="13.5">
      <c r="A23" s="118"/>
      <c r="B23" s="118"/>
      <c r="C23" s="118"/>
      <c r="D23" s="118"/>
      <c r="E23" s="118"/>
    </row>
    <row r="24" spans="1:5" s="117" customFormat="1" ht="13.5">
      <c r="A24" s="118"/>
      <c r="B24" s="118"/>
      <c r="C24" s="118"/>
      <c r="D24" s="118"/>
      <c r="E24" s="118"/>
    </row>
    <row r="25" spans="1:5" s="117" customFormat="1" ht="13.5">
      <c r="A25" s="77"/>
      <c r="B25" s="118"/>
      <c r="C25" s="118"/>
      <c r="D25" s="461"/>
      <c r="E25" s="118"/>
    </row>
    <row r="26" spans="1:5" ht="13.5">
      <c r="A26" s="73"/>
      <c r="B26" s="73"/>
      <c r="C26" s="73"/>
      <c r="D26" s="73"/>
      <c r="E26" s="73"/>
    </row>
    <row r="27" spans="1:5" ht="13.5">
      <c r="A27" s="84" t="s">
        <v>406</v>
      </c>
      <c r="B27" s="8" t="s">
        <v>56</v>
      </c>
      <c r="C27" s="17"/>
      <c r="D27" s="8"/>
      <c r="E27" s="253" t="s">
        <v>581</v>
      </c>
    </row>
    <row r="28" spans="1:5" ht="13.5">
      <c r="A28" s="7"/>
      <c r="B28" s="8" t="s">
        <v>6</v>
      </c>
      <c r="C28" s="24"/>
      <c r="D28" s="8"/>
      <c r="E28" s="8" t="s">
        <v>7</v>
      </c>
    </row>
    <row r="29" spans="1:5" ht="13.5">
      <c r="A29" s="17"/>
      <c r="B29" s="8"/>
      <c r="C29" s="7"/>
      <c r="D29" s="7"/>
      <c r="E29" s="7"/>
    </row>
    <row r="30" spans="1:5" ht="13.5">
      <c r="A30" s="1" t="s">
        <v>22</v>
      </c>
      <c r="B30" s="8" t="s">
        <v>56</v>
      </c>
      <c r="C30" s="3"/>
      <c r="D30" s="8"/>
      <c r="E30" s="253" t="s">
        <v>582</v>
      </c>
    </row>
    <row r="31" spans="1:5" ht="13.5">
      <c r="A31" s="3"/>
      <c r="B31" s="8" t="s">
        <v>6</v>
      </c>
      <c r="C31" s="3"/>
      <c r="D31" s="8"/>
      <c r="E31" s="8" t="s">
        <v>7</v>
      </c>
    </row>
    <row r="32" spans="1:5" ht="13.5">
      <c r="A32" s="17"/>
      <c r="B32" s="8"/>
      <c r="C32" s="7"/>
      <c r="D32" s="7"/>
      <c r="E32" s="7"/>
    </row>
  </sheetData>
  <sheetProtection/>
  <mergeCells count="12">
    <mergeCell ref="B18:B19"/>
    <mergeCell ref="C18:C19"/>
    <mergeCell ref="D18:D19"/>
    <mergeCell ref="E18:E19"/>
    <mergeCell ref="A7:F7"/>
    <mergeCell ref="A11:F11"/>
    <mergeCell ref="A12:F12"/>
    <mergeCell ref="A13:F13"/>
    <mergeCell ref="F18:F19"/>
    <mergeCell ref="A16:E16"/>
    <mergeCell ref="A18:A19"/>
    <mergeCell ref="A8:F8"/>
  </mergeCells>
  <printOptions/>
  <pageMargins left="0.7874015748031497" right="0.34" top="0.7874015748031497" bottom="0.7874015748031497" header="0.5118110236220472" footer="0.511811023622047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G47"/>
  <sheetViews>
    <sheetView view="pageBreakPreview" zoomScale="80" zoomScaleSheetLayoutView="80" zoomScalePageLayoutView="0" workbookViewId="0" topLeftCell="A19">
      <selection activeCell="F46" sqref="F46"/>
    </sheetView>
  </sheetViews>
  <sheetFormatPr defaultColWidth="9.00390625" defaultRowHeight="12.75"/>
  <cols>
    <col min="2" max="2" width="30.375" style="0" customWidth="1"/>
    <col min="3" max="3" width="15.00390625" style="0" customWidth="1"/>
    <col min="4" max="4" width="14.125" style="0" customWidth="1"/>
    <col min="5" max="5" width="10.375" style="0" customWidth="1"/>
    <col min="6" max="6" width="18.875" style="0" customWidth="1"/>
    <col min="7" max="7" width="16.875" style="0" customWidth="1"/>
  </cols>
  <sheetData>
    <row r="1" ht="12.75" hidden="1">
      <c r="F1" s="54" t="s">
        <v>276</v>
      </c>
    </row>
    <row r="2" spans="5:6" ht="12.75" hidden="1">
      <c r="E2" s="68"/>
      <c r="F2" s="54" t="s">
        <v>132</v>
      </c>
    </row>
    <row r="3" spans="5:6" ht="15" customHeight="1" hidden="1">
      <c r="E3" s="13"/>
      <c r="F3" s="54" t="s">
        <v>116</v>
      </c>
    </row>
    <row r="4" spans="5:6" ht="12.75" hidden="1">
      <c r="E4" s="68"/>
      <c r="F4" s="54" t="s">
        <v>115</v>
      </c>
    </row>
    <row r="5" spans="5:6" ht="12.75" hidden="1">
      <c r="E5" s="68"/>
      <c r="F5" s="54" t="s">
        <v>133</v>
      </c>
    </row>
    <row r="6" spans="5:7" ht="24" customHeight="1">
      <c r="E6" s="13"/>
      <c r="F6" s="13"/>
      <c r="G6" s="37"/>
    </row>
    <row r="7" spans="2:7" ht="57" customHeight="1">
      <c r="B7" s="660" t="s">
        <v>404</v>
      </c>
      <c r="C7" s="660"/>
      <c r="D7" s="660"/>
      <c r="E7" s="660"/>
      <c r="F7" s="660"/>
      <c r="G7" s="23"/>
    </row>
    <row r="8" spans="2:7" ht="12.75" customHeight="1">
      <c r="B8" s="661" t="s">
        <v>147</v>
      </c>
      <c r="C8" s="661"/>
      <c r="D8" s="661"/>
      <c r="E8" s="661"/>
      <c r="F8" s="661"/>
      <c r="G8" s="23"/>
    </row>
    <row r="9" spans="2:7" ht="12.75" customHeight="1">
      <c r="B9" s="83"/>
      <c r="E9" s="13"/>
      <c r="F9" s="13"/>
      <c r="G9" s="23"/>
    </row>
    <row r="10" ht="13.5" customHeight="1">
      <c r="B10" s="83"/>
    </row>
    <row r="11" spans="2:6" ht="17.25">
      <c r="B11" s="649" t="s">
        <v>100</v>
      </c>
      <c r="C11" s="649"/>
      <c r="D11" s="649"/>
      <c r="E11" s="649"/>
      <c r="F11" s="649"/>
    </row>
    <row r="12" spans="2:6" ht="15">
      <c r="B12" s="651" t="s">
        <v>375</v>
      </c>
      <c r="C12" s="651"/>
      <c r="D12" s="651"/>
      <c r="E12" s="651"/>
      <c r="F12" s="651"/>
    </row>
    <row r="13" spans="2:6" ht="15">
      <c r="B13" s="651" t="s">
        <v>128</v>
      </c>
      <c r="C13" s="651"/>
      <c r="D13" s="651"/>
      <c r="E13" s="651"/>
      <c r="F13" s="651"/>
    </row>
    <row r="14" spans="2:6" ht="15">
      <c r="B14" s="651" t="s">
        <v>129</v>
      </c>
      <c r="C14" s="651"/>
      <c r="D14" s="651"/>
      <c r="E14" s="651"/>
      <c r="F14" s="651"/>
    </row>
    <row r="15" spans="2:6" ht="45.75" customHeight="1">
      <c r="B15" s="658" t="s">
        <v>131</v>
      </c>
      <c r="C15" s="658"/>
      <c r="D15" s="658"/>
      <c r="E15" s="658"/>
      <c r="F15" s="658"/>
    </row>
    <row r="16" spans="2:6" ht="29.25" customHeight="1">
      <c r="B16" s="658" t="s">
        <v>130</v>
      </c>
      <c r="C16" s="658"/>
      <c r="D16" s="658"/>
      <c r="E16" s="658"/>
      <c r="F16" s="658"/>
    </row>
    <row r="17" spans="2:6" ht="22.5" customHeight="1">
      <c r="B17" s="104"/>
      <c r="C17" s="114"/>
      <c r="D17" s="114"/>
      <c r="E17" s="114"/>
      <c r="F17" s="114"/>
    </row>
    <row r="18" spans="2:6" ht="16.5" customHeight="1">
      <c r="B18" s="659" t="s">
        <v>277</v>
      </c>
      <c r="C18" s="659"/>
      <c r="D18" s="659"/>
      <c r="E18" s="659"/>
      <c r="F18" s="659"/>
    </row>
    <row r="19" spans="2:6" ht="24" customHeight="1">
      <c r="B19" s="659" t="s">
        <v>318</v>
      </c>
      <c r="C19" s="659"/>
      <c r="D19" s="659"/>
      <c r="E19" s="659"/>
      <c r="F19" s="659"/>
    </row>
    <row r="20" spans="2:6" ht="13.5">
      <c r="B20" s="73"/>
      <c r="C20" s="73"/>
      <c r="D20" s="73"/>
      <c r="E20" s="73"/>
      <c r="F20" s="73"/>
    </row>
    <row r="21" spans="2:7" ht="15" customHeight="1">
      <c r="B21" s="663" t="s">
        <v>106</v>
      </c>
      <c r="C21" s="665" t="s">
        <v>107</v>
      </c>
      <c r="D21" s="665" t="s">
        <v>320</v>
      </c>
      <c r="E21" s="663" t="s">
        <v>149</v>
      </c>
      <c r="F21" s="663" t="s">
        <v>278</v>
      </c>
      <c r="G21" s="654" t="s">
        <v>118</v>
      </c>
    </row>
    <row r="22" spans="2:7" ht="95.25" customHeight="1">
      <c r="B22" s="664"/>
      <c r="C22" s="665"/>
      <c r="D22" s="665"/>
      <c r="E22" s="664"/>
      <c r="F22" s="664"/>
      <c r="G22" s="655"/>
    </row>
    <row r="23" spans="2:6" ht="17.25" customHeight="1" hidden="1">
      <c r="B23" s="662" t="s">
        <v>264</v>
      </c>
      <c r="C23" s="662"/>
      <c r="D23" s="662"/>
      <c r="E23" s="662"/>
      <c r="F23" s="662"/>
    </row>
    <row r="24" spans="2:6" ht="13.5" hidden="1">
      <c r="B24" s="82"/>
      <c r="C24" s="82"/>
      <c r="D24" s="82"/>
      <c r="E24" s="177"/>
      <c r="F24" s="82"/>
    </row>
    <row r="25" spans="2:6" ht="13.5" hidden="1">
      <c r="B25" s="82"/>
      <c r="C25" s="82"/>
      <c r="D25" s="82"/>
      <c r="E25" s="177"/>
      <c r="F25" s="82"/>
    </row>
    <row r="26" spans="2:6" ht="13.5" hidden="1">
      <c r="B26" s="66"/>
      <c r="C26" s="82"/>
      <c r="D26" s="82"/>
      <c r="E26" s="82"/>
      <c r="F26" s="82"/>
    </row>
    <row r="27" spans="2:6" ht="13.5" hidden="1">
      <c r="B27" s="82"/>
      <c r="C27" s="82"/>
      <c r="D27" s="82"/>
      <c r="E27" s="82"/>
      <c r="F27" s="82"/>
    </row>
    <row r="28" spans="2:6" ht="13.5" hidden="1">
      <c r="B28" s="82"/>
      <c r="C28" s="82"/>
      <c r="D28" s="82"/>
      <c r="E28" s="82"/>
      <c r="F28" s="82"/>
    </row>
    <row r="29" spans="2:6" ht="13.5" hidden="1">
      <c r="B29" s="76" t="s">
        <v>55</v>
      </c>
      <c r="C29" s="82"/>
      <c r="D29" s="82"/>
      <c r="E29" s="82"/>
      <c r="F29" s="82"/>
    </row>
    <row r="30" spans="2:6" ht="13.5">
      <c r="B30" s="656" t="s">
        <v>319</v>
      </c>
      <c r="C30" s="657"/>
      <c r="D30" s="657"/>
      <c r="E30" s="657"/>
      <c r="F30" s="657"/>
    </row>
    <row r="31" spans="2:7" ht="13.5">
      <c r="B31" s="246" t="s">
        <v>376</v>
      </c>
      <c r="C31" s="248">
        <v>46.67</v>
      </c>
      <c r="D31" s="248">
        <v>32</v>
      </c>
      <c r="E31" s="249">
        <v>3000</v>
      </c>
      <c r="F31" s="251">
        <f>D31*E31*12</f>
        <v>1152000</v>
      </c>
      <c r="G31" s="435" t="s">
        <v>385</v>
      </c>
    </row>
    <row r="32" spans="2:7" ht="13.5">
      <c r="B32" s="247" t="s">
        <v>377</v>
      </c>
      <c r="C32" s="249">
        <v>1</v>
      </c>
      <c r="D32" s="249">
        <v>1</v>
      </c>
      <c r="E32" s="249">
        <v>3000</v>
      </c>
      <c r="F32" s="251">
        <f aca="true" t="shared" si="0" ref="F32:F37">D32*E32*12</f>
        <v>36000</v>
      </c>
      <c r="G32" s="435" t="s">
        <v>385</v>
      </c>
    </row>
    <row r="33" spans="2:7" ht="13.5">
      <c r="B33" s="247" t="s">
        <v>379</v>
      </c>
      <c r="C33" s="249">
        <v>0.5</v>
      </c>
      <c r="D33" s="249">
        <v>1</v>
      </c>
      <c r="E33" s="249">
        <v>1500</v>
      </c>
      <c r="F33" s="251">
        <f t="shared" si="0"/>
        <v>18000</v>
      </c>
      <c r="G33" s="435" t="s">
        <v>385</v>
      </c>
    </row>
    <row r="34" spans="2:7" ht="13.5">
      <c r="B34" s="247" t="s">
        <v>380</v>
      </c>
      <c r="C34" s="249">
        <v>1</v>
      </c>
      <c r="D34" s="249">
        <v>1</v>
      </c>
      <c r="E34" s="249">
        <v>3000</v>
      </c>
      <c r="F34" s="251">
        <f t="shared" si="0"/>
        <v>36000</v>
      </c>
      <c r="G34" s="435" t="s">
        <v>385</v>
      </c>
    </row>
    <row r="35" spans="2:7" ht="13.5">
      <c r="B35" s="247" t="s">
        <v>381</v>
      </c>
      <c r="C35" s="248">
        <v>2</v>
      </c>
      <c r="D35" s="248">
        <v>1</v>
      </c>
      <c r="E35" s="249">
        <v>3000</v>
      </c>
      <c r="F35" s="251">
        <f>D35*E35*12</f>
        <v>36000</v>
      </c>
      <c r="G35" s="435" t="s">
        <v>385</v>
      </c>
    </row>
    <row r="36" spans="2:7" ht="37.5" customHeight="1">
      <c r="B36" s="247" t="s">
        <v>382</v>
      </c>
      <c r="C36" s="248">
        <v>2</v>
      </c>
      <c r="D36" s="248">
        <v>1</v>
      </c>
      <c r="E36" s="249">
        <v>3000</v>
      </c>
      <c r="F36" s="251">
        <f>D36*E36*12</f>
        <v>36000</v>
      </c>
      <c r="G36" s="435" t="s">
        <v>385</v>
      </c>
    </row>
    <row r="37" spans="2:7" ht="13.5">
      <c r="B37" s="247" t="s">
        <v>383</v>
      </c>
      <c r="C37" s="248">
        <v>9</v>
      </c>
      <c r="D37" s="248">
        <v>4</v>
      </c>
      <c r="E37" s="249">
        <v>3000</v>
      </c>
      <c r="F37" s="251">
        <f t="shared" si="0"/>
        <v>144000</v>
      </c>
      <c r="G37" s="435" t="s">
        <v>385</v>
      </c>
    </row>
    <row r="38" spans="2:7" ht="13.5">
      <c r="B38" s="247" t="s">
        <v>384</v>
      </c>
      <c r="C38" s="248">
        <v>3</v>
      </c>
      <c r="D38" s="248">
        <v>3</v>
      </c>
      <c r="E38" s="249">
        <v>3000</v>
      </c>
      <c r="F38" s="251">
        <f>D38*E38*12</f>
        <v>108000</v>
      </c>
      <c r="G38" s="435" t="s">
        <v>385</v>
      </c>
    </row>
    <row r="39" spans="2:7" s="176" customFormat="1" ht="13.5" hidden="1">
      <c r="B39" s="82"/>
      <c r="C39" s="82"/>
      <c r="D39" s="249"/>
      <c r="E39" s="249">
        <v>3000</v>
      </c>
      <c r="F39" s="249"/>
      <c r="G39" s="435" t="s">
        <v>385</v>
      </c>
    </row>
    <row r="40" spans="2:7" s="154" customFormat="1" ht="13.5">
      <c r="B40" s="76" t="s">
        <v>55</v>
      </c>
      <c r="C40" s="250">
        <f>SUM(C31:C39)</f>
        <v>65.17</v>
      </c>
      <c r="D40" s="250"/>
      <c r="E40" s="250">
        <v>3000</v>
      </c>
      <c r="F40" s="252">
        <f>SUM(F31:F39)</f>
        <v>1566000</v>
      </c>
      <c r="G40" s="252">
        <v>1495000</v>
      </c>
    </row>
    <row r="41" spans="2:6" ht="13.5">
      <c r="B41" s="73"/>
      <c r="C41" s="73"/>
      <c r="D41" s="73"/>
      <c r="E41" s="73"/>
      <c r="F41" s="73"/>
    </row>
    <row r="42" spans="2:6" ht="27">
      <c r="B42" s="84" t="s">
        <v>406</v>
      </c>
      <c r="C42" s="8" t="s">
        <v>56</v>
      </c>
      <c r="D42" s="17"/>
      <c r="E42" s="8"/>
      <c r="F42" s="253" t="s">
        <v>581</v>
      </c>
    </row>
    <row r="43" spans="2:6" ht="13.5">
      <c r="B43" s="7"/>
      <c r="C43" s="8" t="s">
        <v>6</v>
      </c>
      <c r="D43" s="24"/>
      <c r="E43" s="8"/>
      <c r="F43" s="8" t="s">
        <v>7</v>
      </c>
    </row>
    <row r="44" spans="2:6" ht="13.5">
      <c r="B44" s="17"/>
      <c r="C44" s="8"/>
      <c r="D44" s="7"/>
      <c r="E44" s="7"/>
      <c r="F44" s="7"/>
    </row>
    <row r="45" spans="2:6" ht="13.5">
      <c r="B45" s="1" t="s">
        <v>22</v>
      </c>
      <c r="C45" s="8" t="s">
        <v>56</v>
      </c>
      <c r="D45" s="3"/>
      <c r="E45" s="8"/>
      <c r="F45" s="253" t="s">
        <v>582</v>
      </c>
    </row>
    <row r="46" spans="2:6" ht="13.5">
      <c r="B46" s="3"/>
      <c r="C46" s="8" t="s">
        <v>6</v>
      </c>
      <c r="D46" s="3"/>
      <c r="E46" s="8"/>
      <c r="F46" s="8" t="s">
        <v>7</v>
      </c>
    </row>
    <row r="47" spans="2:6" ht="13.5">
      <c r="B47" s="17"/>
      <c r="C47" s="8"/>
      <c r="D47" s="7"/>
      <c r="E47" s="7"/>
      <c r="F47" s="7"/>
    </row>
  </sheetData>
  <sheetProtection/>
  <mergeCells count="18">
    <mergeCell ref="B23:F23"/>
    <mergeCell ref="B19:F19"/>
    <mergeCell ref="B16:F16"/>
    <mergeCell ref="E21:E22"/>
    <mergeCell ref="F21:F22"/>
    <mergeCell ref="B21:B22"/>
    <mergeCell ref="C21:C22"/>
    <mergeCell ref="D21:D22"/>
    <mergeCell ref="G21:G22"/>
    <mergeCell ref="B30:F30"/>
    <mergeCell ref="B15:F15"/>
    <mergeCell ref="B18:F18"/>
    <mergeCell ref="B7:F7"/>
    <mergeCell ref="B11:F11"/>
    <mergeCell ref="B12:F12"/>
    <mergeCell ref="B13:F13"/>
    <mergeCell ref="B8:F8"/>
    <mergeCell ref="B14:F14"/>
  </mergeCells>
  <printOptions/>
  <pageMargins left="0.7874015748031497" right="0.29" top="0.7874015748031497" bottom="0.7874015748031497" header="0.5118110236220472" footer="0.5118110236220472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28"/>
  <sheetViews>
    <sheetView view="pageBreakPreview" zoomScale="60" zoomScaleNormal="80" zoomScalePageLayoutView="0" workbookViewId="0" topLeftCell="A9">
      <selection activeCell="K28" sqref="K28"/>
    </sheetView>
  </sheetViews>
  <sheetFormatPr defaultColWidth="9.00390625" defaultRowHeight="12.75"/>
  <cols>
    <col min="1" max="1" width="28.125" style="0" customWidth="1"/>
    <col min="2" max="2" width="12.375" style="0" customWidth="1"/>
    <col min="3" max="3" width="11.50390625" style="0" customWidth="1"/>
    <col min="4" max="4" width="10.375" style="0" customWidth="1"/>
    <col min="5" max="5" width="15.00390625" style="0" customWidth="1"/>
    <col min="6" max="6" width="11.625" style="0" customWidth="1"/>
    <col min="7" max="7" width="10.875" style="0" customWidth="1"/>
    <col min="8" max="8" width="11.375" style="0" customWidth="1"/>
    <col min="9" max="9" width="13.875" style="0" customWidth="1"/>
    <col min="10" max="10" width="14.625" style="0" customWidth="1"/>
  </cols>
  <sheetData>
    <row r="1" ht="12.75" hidden="1">
      <c r="I1" s="54" t="s">
        <v>279</v>
      </c>
    </row>
    <row r="2" spans="4:9" ht="12.75" hidden="1">
      <c r="D2" s="68"/>
      <c r="E2" s="37"/>
      <c r="I2" s="54" t="s">
        <v>132</v>
      </c>
    </row>
    <row r="3" spans="4:9" ht="15" customHeight="1" hidden="1">
      <c r="D3" s="13"/>
      <c r="E3" s="13"/>
      <c r="I3" s="54" t="s">
        <v>116</v>
      </c>
    </row>
    <row r="4" spans="4:9" ht="12.75" hidden="1">
      <c r="D4" s="68"/>
      <c r="E4" s="37"/>
      <c r="I4" s="54" t="s">
        <v>115</v>
      </c>
    </row>
    <row r="5" spans="4:9" ht="12.75" hidden="1">
      <c r="D5" s="68"/>
      <c r="E5" s="37"/>
      <c r="I5" s="54" t="s">
        <v>133</v>
      </c>
    </row>
    <row r="6" spans="4:7" ht="24" customHeight="1">
      <c r="D6" s="13"/>
      <c r="E6" s="13"/>
      <c r="F6" s="56"/>
      <c r="G6" s="37"/>
    </row>
    <row r="7" spans="1:22" ht="51.75" customHeight="1">
      <c r="A7" s="648" t="s">
        <v>404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393"/>
      <c r="N7" s="86"/>
      <c r="O7" s="86"/>
      <c r="P7" s="86"/>
      <c r="Q7" s="117"/>
      <c r="R7" s="117"/>
      <c r="S7" s="117"/>
      <c r="T7" s="117"/>
      <c r="U7" s="117"/>
      <c r="V7" s="117"/>
    </row>
    <row r="8" spans="1:11" ht="12.75" customHeight="1">
      <c r="A8" s="645" t="s">
        <v>147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</row>
    <row r="9" spans="1:7" ht="12.75" customHeight="1">
      <c r="A9" s="83"/>
      <c r="D9" s="13"/>
      <c r="E9" s="13"/>
      <c r="F9" s="23"/>
      <c r="G9" s="23"/>
    </row>
    <row r="10" ht="13.5" customHeight="1">
      <c r="A10" s="83"/>
    </row>
    <row r="11" spans="1:13" ht="17.25">
      <c r="A11" s="649" t="s">
        <v>100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</row>
    <row r="12" spans="1:13" ht="33" customHeight="1">
      <c r="A12" s="666" t="s">
        <v>324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</row>
    <row r="13" spans="1:5" ht="15">
      <c r="A13" s="651"/>
      <c r="B13" s="651"/>
      <c r="C13" s="651"/>
      <c r="D13" s="651"/>
      <c r="E13" s="651"/>
    </row>
    <row r="14" spans="1:5" ht="22.5" customHeight="1">
      <c r="A14" s="104"/>
      <c r="B14" s="114"/>
      <c r="C14" s="114"/>
      <c r="D14" s="114"/>
      <c r="E14" s="104"/>
    </row>
    <row r="15" spans="1:5" ht="16.5" customHeight="1">
      <c r="A15" s="667" t="s">
        <v>277</v>
      </c>
      <c r="B15" s="667"/>
      <c r="C15" s="667"/>
      <c r="D15" s="667"/>
      <c r="E15" s="104"/>
    </row>
    <row r="16" spans="1:5" ht="18.75" customHeight="1" hidden="1">
      <c r="A16" s="659" t="s">
        <v>323</v>
      </c>
      <c r="B16" s="659"/>
      <c r="C16" s="659"/>
      <c r="D16" s="659"/>
      <c r="E16" s="100"/>
    </row>
    <row r="17" spans="1:5" ht="15">
      <c r="A17" s="73"/>
      <c r="B17" s="73"/>
      <c r="C17" s="73"/>
      <c r="D17" s="73"/>
      <c r="E17" s="87"/>
    </row>
    <row r="18" spans="1:10" ht="15" customHeight="1">
      <c r="A18" s="663" t="s">
        <v>106</v>
      </c>
      <c r="B18" s="665" t="s">
        <v>107</v>
      </c>
      <c r="C18" s="663" t="s">
        <v>326</v>
      </c>
      <c r="D18" s="663" t="s">
        <v>325</v>
      </c>
      <c r="E18" s="663" t="s">
        <v>327</v>
      </c>
      <c r="F18" s="663" t="s">
        <v>321</v>
      </c>
      <c r="G18" s="663" t="s">
        <v>322</v>
      </c>
      <c r="H18" s="663" t="s">
        <v>303</v>
      </c>
      <c r="I18" s="663" t="s">
        <v>304</v>
      </c>
      <c r="J18" s="654" t="s">
        <v>118</v>
      </c>
    </row>
    <row r="19" spans="1:10" ht="156.75" customHeight="1">
      <c r="A19" s="664"/>
      <c r="B19" s="665"/>
      <c r="C19" s="664"/>
      <c r="D19" s="664"/>
      <c r="E19" s="664"/>
      <c r="F19" s="664"/>
      <c r="G19" s="664"/>
      <c r="H19" s="664"/>
      <c r="I19" s="664"/>
      <c r="J19" s="655"/>
    </row>
    <row r="20" spans="1:10" ht="26.25">
      <c r="A20" s="247" t="s">
        <v>378</v>
      </c>
      <c r="B20" s="199">
        <v>1.5</v>
      </c>
      <c r="C20" s="260">
        <v>6723</v>
      </c>
      <c r="D20" s="260">
        <v>0.08</v>
      </c>
      <c r="E20" s="260">
        <f>(C20*D20+C20)+115</f>
        <v>7375.84</v>
      </c>
      <c r="F20" s="199">
        <v>1500</v>
      </c>
      <c r="G20" s="199">
        <v>0</v>
      </c>
      <c r="H20" s="199">
        <f>E20*B20+F20</f>
        <v>12563.76</v>
      </c>
      <c r="I20" s="218">
        <f>H20*7.1</f>
        <v>89202.696</v>
      </c>
      <c r="J20" s="199">
        <v>88632.87</v>
      </c>
    </row>
    <row r="21" spans="1:10" ht="26.25">
      <c r="A21" s="247" t="s">
        <v>378</v>
      </c>
      <c r="B21" s="199">
        <v>0.5</v>
      </c>
      <c r="C21" s="260">
        <v>6723</v>
      </c>
      <c r="D21" s="260">
        <v>0.08</v>
      </c>
      <c r="E21" s="260">
        <f>(C21*D21+C21)+115</f>
        <v>7375.84</v>
      </c>
      <c r="F21" s="199">
        <v>500</v>
      </c>
      <c r="G21" s="199">
        <v>0</v>
      </c>
      <c r="H21" s="199">
        <f>E21*B21+F21</f>
        <v>4187.92</v>
      </c>
      <c r="I21" s="218">
        <f>H21*7.2</f>
        <v>30153.024</v>
      </c>
      <c r="J21" s="199">
        <v>29953.92</v>
      </c>
    </row>
    <row r="22" spans="1:10" ht="13.5">
      <c r="A22" s="76" t="s">
        <v>97</v>
      </c>
      <c r="B22" s="199">
        <f>SUM(B20:B21)</f>
        <v>2</v>
      </c>
      <c r="C22" s="260">
        <v>6723</v>
      </c>
      <c r="D22" s="260">
        <v>0.08</v>
      </c>
      <c r="E22" s="260">
        <f>(C22*D22+C22)+115</f>
        <v>7375.84</v>
      </c>
      <c r="F22" s="199"/>
      <c r="G22" s="199">
        <f>SUM(G20:G21)</f>
        <v>0</v>
      </c>
      <c r="H22" s="199">
        <f>SUM(H20:H21)</f>
        <v>16751.68</v>
      </c>
      <c r="I22" s="199">
        <f>SUM(I20:I21)</f>
        <v>119355.72</v>
      </c>
      <c r="J22" s="199">
        <f>SUM(J20:J21)</f>
        <v>118586.79</v>
      </c>
    </row>
    <row r="23" spans="1:4" ht="13.5">
      <c r="A23" s="73"/>
      <c r="B23" s="73"/>
      <c r="C23" s="73"/>
      <c r="D23" s="73"/>
    </row>
    <row r="24" spans="1:13" ht="39" customHeight="1">
      <c r="A24" s="643" t="s">
        <v>406</v>
      </c>
      <c r="B24" s="643"/>
      <c r="C24" s="643"/>
      <c r="D24" s="55"/>
      <c r="E24" s="55"/>
      <c r="F24" s="8" t="s">
        <v>56</v>
      </c>
      <c r="J24" s="8"/>
      <c r="K24" s="253" t="s">
        <v>581</v>
      </c>
      <c r="L24" s="8"/>
      <c r="M24" s="55"/>
    </row>
    <row r="25" spans="1:13" ht="13.5">
      <c r="A25" s="7"/>
      <c r="B25" s="8"/>
      <c r="C25" s="24"/>
      <c r="D25" s="55"/>
      <c r="E25" s="55"/>
      <c r="F25" s="8" t="s">
        <v>6</v>
      </c>
      <c r="J25" s="8"/>
      <c r="K25" s="8" t="s">
        <v>7</v>
      </c>
      <c r="L25" s="8"/>
      <c r="M25" s="55"/>
    </row>
    <row r="26" spans="1:13" ht="13.5">
      <c r="A26" s="17"/>
      <c r="B26" s="8"/>
      <c r="C26" s="7"/>
      <c r="D26" s="9"/>
      <c r="E26" s="9"/>
      <c r="F26" s="8"/>
      <c r="J26" s="7"/>
      <c r="K26" s="7"/>
      <c r="L26" s="7"/>
      <c r="M26" s="9"/>
    </row>
    <row r="27" spans="1:13" ht="13.5">
      <c r="A27" s="1" t="s">
        <v>22</v>
      </c>
      <c r="B27" s="8"/>
      <c r="C27" s="3"/>
      <c r="D27" s="55"/>
      <c r="E27" s="55"/>
      <c r="F27" s="8" t="s">
        <v>56</v>
      </c>
      <c r="J27" s="8"/>
      <c r="K27" s="253" t="s">
        <v>582</v>
      </c>
      <c r="L27" s="8"/>
      <c r="M27" s="55"/>
    </row>
    <row r="28" spans="1:13" ht="13.5">
      <c r="A28" s="3"/>
      <c r="B28" s="8"/>
      <c r="C28" s="3"/>
      <c r="D28" s="55"/>
      <c r="E28" s="55"/>
      <c r="F28" s="8" t="s">
        <v>6</v>
      </c>
      <c r="J28" s="8"/>
      <c r="K28" s="8" t="s">
        <v>7</v>
      </c>
      <c r="L28" s="8"/>
      <c r="M28" s="55"/>
    </row>
    <row r="29" s="162" customFormat="1" ht="13.5"/>
  </sheetData>
  <sheetProtection/>
  <mergeCells count="18">
    <mergeCell ref="D18:D19"/>
    <mergeCell ref="A13:E13"/>
    <mergeCell ref="A8:K8"/>
    <mergeCell ref="I18:I19"/>
    <mergeCell ref="J18:J19"/>
    <mergeCell ref="F18:F19"/>
    <mergeCell ref="G18:G19"/>
    <mergeCell ref="H18:H19"/>
    <mergeCell ref="A7:L7"/>
    <mergeCell ref="A11:M11"/>
    <mergeCell ref="A12:M12"/>
    <mergeCell ref="A24:C24"/>
    <mergeCell ref="E18:E19"/>
    <mergeCell ref="A15:D15"/>
    <mergeCell ref="A16:D16"/>
    <mergeCell ref="A18:A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КМТО   ПРЕМЬЕРА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ЛОСЬ  МАРИЯ ПАВЛОВНА</dc:creator>
  <cp:keywords/>
  <dc:description/>
  <cp:lastModifiedBy>HP</cp:lastModifiedBy>
  <cp:lastPrinted>2019-09-02T13:09:37Z</cp:lastPrinted>
  <dcterms:created xsi:type="dcterms:W3CDTF">2001-12-18T14:02:24Z</dcterms:created>
  <dcterms:modified xsi:type="dcterms:W3CDTF">2019-09-06T06:14:36Z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